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36" yWindow="65386" windowWidth="14850" windowHeight="9390" tabRatio="542" activeTab="0"/>
  </bookViews>
  <sheets>
    <sheet name="Explanatory Notes" sheetId="1" r:id="rId1"/>
    <sheet name="Step by step" sheetId="2" r:id="rId2"/>
    <sheet name="Level or Rate" sheetId="3" r:id="rId3"/>
    <sheet name="Mthly moves" sheetId="4" r:id="rId4"/>
    <sheet name="Averages etc" sheetId="5" r:id="rId5"/>
    <sheet name="Region levels" sheetId="6" r:id="rId6"/>
    <sheet name="Level model" sheetId="7" state="hidden" r:id="rId7"/>
    <sheet name="Mly move model" sheetId="8" state="hidden" r:id="rId8"/>
    <sheet name="Ave model" sheetId="9" state="hidden" r:id="rId9"/>
    <sheet name="Reg L model" sheetId="10" state="hidden" r:id="rId10"/>
    <sheet name="Reg M model" sheetId="11" state="hidden" r:id="rId11"/>
  </sheets>
  <definedNames>
    <definedName name="_xlnm.Print_Area" localSheetId="8">'Ave model'!$A$1:$T$118</definedName>
    <definedName name="_xlnm.Print_Area" localSheetId="4">'Averages etc'!$A$1:$M$39</definedName>
    <definedName name="_xlnm.Print_Area" localSheetId="2">'Level or Rate'!$A$1:$P$40</definedName>
    <definedName name="_xlnm.Print_Area" localSheetId="3">'Mthly moves'!$A$1:$Q$50</definedName>
    <definedName name="_xlnm.Print_Area" localSheetId="5">'Region levels'!$A$1:$W$119</definedName>
    <definedName name="Variables">'Level or Rate'!$A$43:$A$48</definedName>
  </definedNames>
  <calcPr fullCalcOnLoad="1"/>
</workbook>
</file>

<file path=xl/sharedStrings.xml><?xml version="1.0" encoding="utf-8"?>
<sst xmlns="http://schemas.openxmlformats.org/spreadsheetml/2006/main" count="2008" uniqueCount="380">
  <si>
    <t>Step by step</t>
  </si>
  <si>
    <t>Level or Rate</t>
  </si>
  <si>
    <t>Averages etc</t>
  </si>
  <si>
    <t>Mthly moves</t>
  </si>
  <si>
    <t>Entering data</t>
  </si>
  <si>
    <t>Displayed results</t>
  </si>
  <si>
    <t>Cautions</t>
  </si>
  <si>
    <t>Sheet protection</t>
  </si>
  <si>
    <t>Type of estimate</t>
  </si>
  <si>
    <t>Average, aggregate, median and other movements (eg. hours worked, duration of unemployment, or annual movement)</t>
  </si>
  <si>
    <t>Level estimates (eg. employment)</t>
  </si>
  <si>
    <t>Monthly movement of level</t>
  </si>
  <si>
    <t>Monthly movement of rate</t>
  </si>
  <si>
    <t>Average, aggregate, median or other movements (eg. hours worked, duration of unemployment, or annual movement)</t>
  </si>
  <si>
    <t>Monthly movement of level estimates or rates for states, territories and Australia</t>
  </si>
  <si>
    <t>Worksheet to choose</t>
  </si>
  <si>
    <t>Region levels</t>
  </si>
  <si>
    <t>Bottom of sheet 'Level or Rate'</t>
  </si>
  <si>
    <t>Right hand side of sheet 'Region levels'</t>
  </si>
  <si>
    <t>Bottom of sheet 'Mthly moves'</t>
  </si>
  <si>
    <t>In sheet 'Averages etc.'</t>
  </si>
  <si>
    <t>Estimates</t>
  </si>
  <si>
    <t>New South  Wales</t>
  </si>
  <si>
    <t>Victoria</t>
  </si>
  <si>
    <t>Queensland</t>
  </si>
  <si>
    <t>South Australia</t>
  </si>
  <si>
    <t>Western Australia</t>
  </si>
  <si>
    <t>Tasmania</t>
  </si>
  <si>
    <t>Northern Territory</t>
  </si>
  <si>
    <t>Australian Capital Territory</t>
  </si>
  <si>
    <t>Australia</t>
  </si>
  <si>
    <t>Level estimate</t>
  </si>
  <si>
    <t xml:space="preserve">  X          '000</t>
  </si>
  <si>
    <t>* RSE greater than 25%</t>
  </si>
  <si>
    <t>Standard Error</t>
  </si>
  <si>
    <t xml:space="preserve">  Y          '000</t>
  </si>
  <si>
    <t>Unemployment rate</t>
  </si>
  <si>
    <t xml:space="preserve">   X/Y*100      %</t>
  </si>
  <si>
    <t xml:space="preserve"> X/Y*100     pts</t>
  </si>
  <si>
    <t>%</t>
  </si>
  <si>
    <t>pts</t>
  </si>
  <si>
    <t>Relative Standard Error</t>
  </si>
  <si>
    <t>X        %</t>
  </si>
  <si>
    <t>Y        %</t>
  </si>
  <si>
    <t>Current month estimates</t>
  </si>
  <si>
    <t>Previous month estimates</t>
  </si>
  <si>
    <t>Monthly movement</t>
  </si>
  <si>
    <t>Standard error of current month estimates</t>
  </si>
  <si>
    <t>Standard error of previous month estimates</t>
  </si>
  <si>
    <t xml:space="preserve">  Xt          '000</t>
  </si>
  <si>
    <t xml:space="preserve">  Xt-1         '000</t>
  </si>
  <si>
    <t xml:space="preserve">  Yt          '000</t>
  </si>
  <si>
    <t xml:space="preserve">  Yt-1          '000</t>
  </si>
  <si>
    <t xml:space="preserve">   X/Y*100    %</t>
  </si>
  <si>
    <t>X/Y*100   pts</t>
  </si>
  <si>
    <t>Averages</t>
  </si>
  <si>
    <t>Average hours worked last week, employed persons</t>
  </si>
  <si>
    <t>Quarterly average (3 consecutive months)</t>
  </si>
  <si>
    <t>Six monthly average (6 consecutive months)</t>
  </si>
  <si>
    <t>Annual average (12 consecutive months)</t>
  </si>
  <si>
    <t>Aggregates</t>
  </si>
  <si>
    <t>Aggregate hours worked last week, employed persons</t>
  </si>
  <si>
    <t>Movements other than monthly</t>
  </si>
  <si>
    <t>Between consecutive quarterly averages</t>
  </si>
  <si>
    <t>Between consecutive 6-monthly averages</t>
  </si>
  <si>
    <t>Between consecutive 12-monthly averages</t>
  </si>
  <si>
    <t>Between corresponding months of consecutive quarters</t>
  </si>
  <si>
    <t>Between corresponding months of consecutive 6-monthly periods</t>
  </si>
  <si>
    <t>Between corresponding months of consecutive years</t>
  </si>
  <si>
    <t>Standard error of level estimate '000</t>
  </si>
  <si>
    <t>Relative standard error of level estimate %</t>
  </si>
  <si>
    <t>NSW</t>
  </si>
  <si>
    <t>'000</t>
  </si>
  <si>
    <t>Vic.</t>
  </si>
  <si>
    <t>Qld</t>
  </si>
  <si>
    <t>SA</t>
  </si>
  <si>
    <t>WA</t>
  </si>
  <si>
    <t>Tas.</t>
  </si>
  <si>
    <t>NT</t>
  </si>
  <si>
    <t>ACT</t>
  </si>
  <si>
    <t>Inner Sydney</t>
  </si>
  <si>
    <t>Inner Western Sydney</t>
  </si>
  <si>
    <t>Eastern Suburbs</t>
  </si>
  <si>
    <t>St George-Sutherland</t>
  </si>
  <si>
    <t>Canterbury-Bankstown</t>
  </si>
  <si>
    <t>Fairfield-Liverpool</t>
  </si>
  <si>
    <t>Central Western Sydney</t>
  </si>
  <si>
    <t>North Western Sydney</t>
  </si>
  <si>
    <t>Lower Northern Sydney</t>
  </si>
  <si>
    <t>Central Northern Sydney</t>
  </si>
  <si>
    <t>Northern Beaches</t>
  </si>
  <si>
    <t>Gosford-Wyong</t>
  </si>
  <si>
    <t>Hunter</t>
  </si>
  <si>
    <t>Newcastle</t>
  </si>
  <si>
    <t>Illawarra</t>
  </si>
  <si>
    <t>Wollongong</t>
  </si>
  <si>
    <t>South Eastern NSW</t>
  </si>
  <si>
    <t>Far West</t>
  </si>
  <si>
    <t>Murray-Murrumbidgee</t>
  </si>
  <si>
    <t>Outer Western Melbourne</t>
  </si>
  <si>
    <t>North Western Melbourne</t>
  </si>
  <si>
    <t>Inner Melbourne</t>
  </si>
  <si>
    <t>North Eastern Melbourne</t>
  </si>
  <si>
    <t>Inner Eastern Melbourne</t>
  </si>
  <si>
    <t>Southern Melbourne</t>
  </si>
  <si>
    <t>Outer Eastern Melbourne</t>
  </si>
  <si>
    <t>South Eastern Melbourne</t>
  </si>
  <si>
    <t>Mornington Peninsula</t>
  </si>
  <si>
    <t>Barwon-Western District</t>
  </si>
  <si>
    <t>Central Highlands-Wimmera</t>
  </si>
  <si>
    <t>Loddon-Mallee</t>
  </si>
  <si>
    <t>Goulbourn-Ovens-Murray</t>
  </si>
  <si>
    <t>All Gippsland</t>
  </si>
  <si>
    <t>Brisbane City Inner Ring</t>
  </si>
  <si>
    <t>Brisbane City Outer Ring</t>
  </si>
  <si>
    <t>Gold Coast City Part A</t>
  </si>
  <si>
    <t>Gold Coast City Part B</t>
  </si>
  <si>
    <t>Wide Bay-Burnett</t>
  </si>
  <si>
    <t>Darling Downs-South West</t>
  </si>
  <si>
    <t>Mackay-Fitzroy-Central West</t>
  </si>
  <si>
    <t>Northern-North West</t>
  </si>
  <si>
    <t>Far North</t>
  </si>
  <si>
    <t>Northern Adelaide</t>
  </si>
  <si>
    <t>Western Adelaide</t>
  </si>
  <si>
    <t>Eastern Adelaide</t>
  </si>
  <si>
    <t>Southern Adelaide</t>
  </si>
  <si>
    <t>Central Metropolitan</t>
  </si>
  <si>
    <t>East Metropolitan</t>
  </si>
  <si>
    <t>North Metropolitan</t>
  </si>
  <si>
    <t>South West Metropolitan</t>
  </si>
  <si>
    <t>South East Metropolitan</t>
  </si>
  <si>
    <t>Lower Western WA</t>
  </si>
  <si>
    <t>Remainder-Balance WA</t>
  </si>
  <si>
    <t>Greater Hobart</t>
  </si>
  <si>
    <t>Southern Sector</t>
  </si>
  <si>
    <t>Northern Sector</t>
  </si>
  <si>
    <t>Mersey-Lyell Sector</t>
  </si>
  <si>
    <t>Unemp-loyment rate</t>
  </si>
  <si>
    <t>Standard Errors (* RSE greater than 25%)</t>
  </si>
  <si>
    <t>a</t>
  </si>
  <si>
    <t>b</t>
  </si>
  <si>
    <t>c</t>
  </si>
  <si>
    <t>d</t>
  </si>
  <si>
    <t>e</t>
  </si>
  <si>
    <t>k1</t>
  </si>
  <si>
    <t>k2</t>
  </si>
  <si>
    <t>STANDARD ERRORS of AVERAGES, AGGREGATES  AND MOVEMENTS OTHER THAN MONTHLY</t>
  </si>
  <si>
    <t>AVERAGES MODEL REF CELLS</t>
  </si>
  <si>
    <t>Phase-in models required for periods of redesign phase-in with lower than usual common sample, higher amount of new sample</t>
  </si>
  <si>
    <t>MONTHLY MOVEMENTS AND STANDARD ERRORS, AUG-SEP 1997 &amp; SEP-OCT 1997 ONLY</t>
  </si>
  <si>
    <t>k</t>
  </si>
  <si>
    <t>* Movement less than 2SE</t>
  </si>
  <si>
    <t>Standard Error and RSE</t>
  </si>
  <si>
    <t>Outer South Western Sydney</t>
  </si>
  <si>
    <t>MONTHLY MOVEMENT MODEL FOR REGIONS</t>
  </si>
  <si>
    <t>LEVEL OR RATE MODEL FOR REGIONS</t>
  </si>
  <si>
    <t>MONTHLY MOVEMENT MODEL FOR STATES, TERRITORIES AND AUSTRALIA</t>
  </si>
  <si>
    <t>LEVEL OR RATE MODEL FOR STATES, TERRITORIES AND AUSTRALIA</t>
  </si>
  <si>
    <t>SE(participation rate) =(RSE_labour force)*estimate/100</t>
  </si>
  <si>
    <t>SE(unemployment rate) = (sqrt[(RSE_unemployed)^2-(RSE_labour force)^2])*estimate/100</t>
  </si>
  <si>
    <t>log(rse) = a + b*log(estimate) + c*[log(estimate)]^2 + d*(log(estimate) - k1)*[max((log(estimate) - k1), 0)]+ e*(log(estimate) - k2)*[max((log(estimate) - k2), 0)]</t>
  </si>
  <si>
    <t>SE(movement of labour force participation rate) = SE(move_LF)*(max(current_LFPR,previous_LFPR))/max(current_LF,previous_LF)</t>
  </si>
  <si>
    <t>SE(moveUR)=100*SQRT((1/((Y_curr*1000)^2)*(SE X_curr*1000)^2)+(((X_curr*1000)^2)/((Y_curr*1000)^4)*(SE Y_curr*1000)^2)-(0.3*X_curr*1000/((Y_curr*1000)^3)*SE X_curr*1000*SE Y_curr*1000)+(1/((Y_prev*1000)^2)*(SE X_prev*1000)^2)+(((X_prev*1000)^2)/((Y_prev*1000)^4)*(SE Y_prev*1000)^2)-(0.3*(X_prev*1000)/((Y_prev*1000)^3)*SE X_prev*1000*SE Y_prev*1000)-2*((0.42*1/(Y_curr*1000*Y_prev*1000)*SE X_curr*1000*SE X_prev*1000)+0.58*X_curr*1000*X_prev*1000/((Y_curr*1000)^2*(Y_prev*1000)^2)*SE Y_curr*1000*SE Y_prev*1000))</t>
  </si>
  <si>
    <t>Cells to check for display of standard error and/or relative standard error</t>
  </si>
  <si>
    <t>Sydney</t>
  </si>
  <si>
    <t>Balance of New South Wales</t>
  </si>
  <si>
    <t>Melbourne</t>
  </si>
  <si>
    <t>Balance of Victoria</t>
  </si>
  <si>
    <t>Brisbane</t>
  </si>
  <si>
    <t>Balance of Queensland</t>
  </si>
  <si>
    <t>Adelaide</t>
  </si>
  <si>
    <t>Balance of South Australia</t>
  </si>
  <si>
    <t>Perth</t>
  </si>
  <si>
    <t>Balance of Western Australia</t>
  </si>
  <si>
    <t>Greater Hobart-Southern Sector</t>
  </si>
  <si>
    <t>Balance of Tasmania</t>
  </si>
  <si>
    <t>Australian Capital Territory (ACT)</t>
  </si>
  <si>
    <t>Set time period in format mmm-yyyy</t>
  </si>
  <si>
    <t>e.g Feb-2004</t>
  </si>
  <si>
    <t xml:space="preserve">   e.g Feb-2004</t>
  </si>
  <si>
    <t>For monthly movements, enter the value for the 'current month' to select the appropriate time period.</t>
  </si>
  <si>
    <t>Inner Sydney and Inner Western Sydney</t>
  </si>
  <si>
    <t>Northern, Far West-North Western and Central West</t>
  </si>
  <si>
    <t>Aust.</t>
  </si>
  <si>
    <t>Set time period (current month) in format mmm-yyyy</t>
  </si>
  <si>
    <t>LFS Region</t>
  </si>
  <si>
    <t>Fairfield-Liverpool and Outer South Western Sydney</t>
  </si>
  <si>
    <t>Illawarra and South Eastern</t>
  </si>
  <si>
    <t>South and East BSD Balance</t>
  </si>
  <si>
    <t>South and East BSD Balance excl. Gold Coast A</t>
  </si>
  <si>
    <t>North and West BSD Balance</t>
  </si>
  <si>
    <t>South and East Moreton</t>
  </si>
  <si>
    <t>South and East Moreton Balance excl. Gold Coast B</t>
  </si>
  <si>
    <t>North and West Moreton</t>
  </si>
  <si>
    <t>Gold Coast City Parts A and B</t>
  </si>
  <si>
    <t>Northern and Western SA</t>
  </si>
  <si>
    <t>Southern and Eastern SA</t>
  </si>
  <si>
    <t>ACT and South Eastern NSW</t>
  </si>
  <si>
    <t>Level estimates or rates for states, territories and Australia (eg. number employed, participation rate, unemployment rate)</t>
  </si>
  <si>
    <t>Level estimates or rates for regions (eg. number employed, participation rate, unemployment rate)</t>
  </si>
  <si>
    <t>Type or paste in the month and year which corresponds to the appropriate time period for the data. The date must be entered in the format mmm-yyyy, for example for February 2004 enter Feb-2004.</t>
  </si>
  <si>
    <t>Notes: This sheet displays the Standard Error (SE) of averages, aggregates or movements (other than monthly).</t>
  </si>
  <si>
    <t>Richmond-Tweed and Mid-North Coast</t>
  </si>
  <si>
    <t>Northern, North Western and Central West</t>
  </si>
  <si>
    <t>Illawarra excl. Wollongong</t>
  </si>
  <si>
    <t>Hunter excl. Newcastle</t>
  </si>
  <si>
    <t>Employed</t>
  </si>
  <si>
    <t>Unemployed</t>
  </si>
  <si>
    <t>Not in the labour force</t>
  </si>
  <si>
    <t>Labour force</t>
  </si>
  <si>
    <t>LEVEL ESTIMATES MODEL CELL REFS - UNEMPLOYED</t>
  </si>
  <si>
    <t>LEVEL ESTIMATES MODEL CELL REFS - NILF</t>
  </si>
  <si>
    <t>MONTHLY MOVEMENTS MODEL CELL REFS - UNEMPLOYED</t>
  </si>
  <si>
    <t>MONTHLY MOVEMENTS MODEL CELL REFS - NILF</t>
  </si>
  <si>
    <t>Calculating monthly movement of the unemployment rate</t>
  </si>
  <si>
    <t>LEVEL ESTIMATES MODEL CELL REFS FOR UNEMPLOYED</t>
  </si>
  <si>
    <t xml:space="preserve">X          '000    </t>
  </si>
  <si>
    <t xml:space="preserve">Y          '000 </t>
  </si>
  <si>
    <t>X/Y*100</t>
  </si>
  <si>
    <t>Cells used for drop-down lists</t>
  </si>
  <si>
    <t>Select estimate type</t>
  </si>
  <si>
    <t>Calculating the standard error and RSE - UNEMPLOYED</t>
  </si>
  <si>
    <t>Calculating the standard error and RSE - NILF</t>
  </si>
  <si>
    <t>Standard Error on monthly movement</t>
  </si>
  <si>
    <t>Annual average (12 consecutive months) - UNEMPLOYED</t>
  </si>
  <si>
    <t>Annual average (12 consecutive months) - NILF</t>
  </si>
  <si>
    <t>Quarterly average (3 consecutive months) - UNEMPLOYED</t>
  </si>
  <si>
    <t>Quarterly average (3 consecutive months) - NILF</t>
  </si>
  <si>
    <t>Six monthly average (6 consecutive months) - UNEMPLOYED</t>
  </si>
  <si>
    <t>Six monthly average (6 consecutive months) - NILF</t>
  </si>
  <si>
    <t>Between consecutive quarterly averages - UNEMPLOYED</t>
  </si>
  <si>
    <t>Between consecutive quarterly averages - NILF</t>
  </si>
  <si>
    <t>Between consecutive 6-monthly averages - UNEMPLOYED</t>
  </si>
  <si>
    <t>Between consecutive 6-monthly averages - NILF</t>
  </si>
  <si>
    <t>Between consecutive 12-monthly averages - UNEMPLOYED</t>
  </si>
  <si>
    <t>Between consecutive 12-monthly averages - NILF</t>
  </si>
  <si>
    <t>Between corresponding months of consecutive quarters - UNEMPLOYED</t>
  </si>
  <si>
    <t>Between corresponding months of consecutive quarters - NILF</t>
  </si>
  <si>
    <t>Between corresponding months of consecutive 6-monthly periods - UNEMPLOYED</t>
  </si>
  <si>
    <t>Between corresponding months of consecutive 6-monthly periods - NILF</t>
  </si>
  <si>
    <t>Between corresponding months of consecutive years - EMPLOYED</t>
  </si>
  <si>
    <t>Between corresponding months of consecutive years - UNEMPLOYED</t>
  </si>
  <si>
    <t>Between corresponding months of consecutive years - NILF</t>
  </si>
  <si>
    <t>Average duration of unemployment - UNEMPLOYED</t>
  </si>
  <si>
    <t>Median duration of unemployment - UNEMPLOYED</t>
  </si>
  <si>
    <t>Average hours worked last week, employed persons - EMPLOYED</t>
  </si>
  <si>
    <t>Aggregate hours worked last week, employed persons - EMPLOYED</t>
  </si>
  <si>
    <t>Aggregate duration of unemployment in weeks (unemployed) - UNEMPLOYED</t>
  </si>
  <si>
    <t>Standard Error - Unemployed model</t>
  </si>
  <si>
    <t>Standard Error - NILF model</t>
  </si>
  <si>
    <t>SEs - UNEMPLOYED</t>
  </si>
  <si>
    <t>SEs - NILF</t>
  </si>
  <si>
    <t>For example, if the estimate is of the employed population, select 'Employed' from the list.</t>
  </si>
  <si>
    <t>For estimates of the unemployment rate, select 'Unemployed' in column C and 'Labour force' in column E.</t>
  </si>
  <si>
    <t>Click in the cell 'Select estimate type' in column C or E. A down arrow will then be displayed, from which you can select from a list of estimate types.</t>
  </si>
  <si>
    <t>Applying factors to the SE/RSE where applicable</t>
  </si>
  <si>
    <t>Civilian population</t>
  </si>
  <si>
    <t>Calculating the standard error and RSE - EMPLOYED &amp; LABOUR FORCE &amp; CIVILIAN POPULATION</t>
  </si>
  <si>
    <t>No default time period has been set. A time period must be entered for calculations to be performed correctly.</t>
  </si>
  <si>
    <t>log(se) = a + b*log(maxest)+ c*log[(maxest)^2] + d*[max(log(maxest) - k, 0)]^2 where maxest is the largest of the estimates of the movement pair</t>
  </si>
  <si>
    <t>log(se) = a + b*log(maxest)+ c*[log(maxest)]^2 + d*[max(log(maxest) - k, 0)]^2 where maxest is the largest of the estimates of the movement pair</t>
  </si>
  <si>
    <t>SE(moveUR)=100*SQRT((1/((Y_curr*1000)^2)*(SE X_curr*1000)^2)+(((X_curr*1000)^2)/((Y_curr*1000)^4)*(SE Y_curr*1000)^2)-(0.3*X_curr*1000/((Y_curr*1000)^3)*SE X_curr*1000*SE Y_curr*1000)+(1/((Y_prev*1000)^2)*(SE X_prev*1000)^2)+(((X_prev*1000)^2)/((Y_prev*1000)^4)*(SE Y_prev*1000)^2)</t>
  </si>
  <si>
    <t>-(0.3*(X_prev*1000)/((Y_prev*1000)^3)*SE X_prev*1000*SE Y_prev*1000)-2*((0.42*1/(Y_curr*1000*Y_prev*1000)*SE X_curr*1000*SE X_prev*1000)+0.58*X_curr*1000*X_prev*1000/((Y_curr*1000)^2*(Y_prev*1000)^2)*SE Y_curr*1000*SE Y_prev*1000))</t>
  </si>
  <si>
    <t>RSE (%)</t>
  </si>
  <si>
    <t>Adjusted Standard Error or RSE</t>
  </si>
  <si>
    <t>SE '000</t>
  </si>
  <si>
    <t>Units</t>
  </si>
  <si>
    <t>Introduction</t>
  </si>
  <si>
    <t>SEs - EMPLOYED &amp; LFORCE &amp; CIV POP</t>
  </si>
  <si>
    <t>Standard Error - Employed, Labour Force and Civilian population model</t>
  </si>
  <si>
    <t>Quarterly average (3 consecutive months) - EMPLOYED</t>
  </si>
  <si>
    <t>Six monthly average (6 consecutive months) - EMPLOYED</t>
  </si>
  <si>
    <t>Annual average (12 consecutive months) - EMPLOYED</t>
  </si>
  <si>
    <t>Between consecutive quarterly averages - EMPLOYED</t>
  </si>
  <si>
    <t>Between consecutive 6-monthly averages - EMPLOYED</t>
  </si>
  <si>
    <t>Between consecutive 12-monthly averages - EMPLOYED</t>
  </si>
  <si>
    <t>Between corresponding months of consecutive quarters - EMPLOYED</t>
  </si>
  <si>
    <t>Between corresponding months of consecutive 6-monthly periods - EMPLOYED</t>
  </si>
  <si>
    <t>Aggregate duration of unemployment in weeks, unemployed persons</t>
  </si>
  <si>
    <t>Average duration of unemployment, unemployed persons</t>
  </si>
  <si>
    <t>Median duration of unemployment, unemployed persons</t>
  </si>
  <si>
    <t>Calculating the level SE - EMPLOYED, LABOUR FORCE &amp; CIV POPULATION</t>
  </si>
  <si>
    <t>Calculating the level SE - UNEMPLOYED</t>
  </si>
  <si>
    <t>Calculating the movement SE - EMPLOYED, LABOUR FORCE &amp; CIV POPULATION</t>
  </si>
  <si>
    <t>Calculating the movement SE - UNEMPLOYED</t>
  </si>
  <si>
    <t>Calculating the movement SE  - NILF</t>
  </si>
  <si>
    <t>LEVEL ESTIMATES MODEL CELL REFS - EMPLOYED, LABOUR FORCE &amp; CIVILIAN POPULATION</t>
  </si>
  <si>
    <t>MONTHLY MOVEMENTS MODEL CELL REFS - EMPLOYED, LABOUR FORCE &amp; CIVILIAN POPULATION</t>
  </si>
  <si>
    <t>LEVEL ESTIMATES MODEL CELL REFS FOR EMPLOYED, LABOUR FORCE &amp; CIVILIAN POPULATION</t>
  </si>
  <si>
    <t>Aggregate duration of unemployment in weeks, unemployed persons - UNEMPLOYED</t>
  </si>
  <si>
    <t>4d. To finalise the entry, press the enter key or select another cell.</t>
  </si>
  <si>
    <t>4c. Enter the level estimate in thousands (include decimal places if required) by typing it in or pasting the value from another sheet.</t>
  </si>
  <si>
    <t>4b. Select the cell which corresponds to the area of interest (ie state, territory, or region of Australia).</t>
  </si>
  <si>
    <t>4a. Depending on the estimate type, determine the appropriate column for data entry.</t>
  </si>
  <si>
    <t>Column for estimate entry</t>
  </si>
  <si>
    <t>Level estimate ('000 persons)</t>
  </si>
  <si>
    <t>Enter population used in calculation (eg. employed for hours worked or unemployed for duration of unemployment) in row 'Level estimate'. For averages, use the largest of the level estimates over the period being averaged. For aggregates, use the level estimate that contributes to that aggregate. For movements, use the larger of the two level estimates being compared.</t>
  </si>
  <si>
    <t>Estimates with an RSE greater than 25% are displayed with an *. Monthly movements less than 2SE are displayed with an *.</t>
  </si>
  <si>
    <t>First, enter the level estimate. For averages, use the largest of the level estimates over the period being averaged. For aggregates, use the largest level estimate that contributes to that aggregate. For movements, use the larger of the two 'level' estimates being compared.</t>
  </si>
  <si>
    <t>Unemployment rate = unemployed/labour force</t>
  </si>
  <si>
    <t>6298.0.55.001 Labour Force Survey Standard Errors, Spreadsheet</t>
  </si>
  <si>
    <t>LEVEL &amp; RATE ESTIMATE STANDARD ERRORS, APRIL 2001 ONWARDS</t>
  </si>
  <si>
    <t>LEVEL &amp; RATE ESTIMATE STANDARD ERRORS, SEPTEMBER 1997 TO MARCH 2001</t>
  </si>
  <si>
    <t>(from Apr-2001 onwards only)</t>
  </si>
  <si>
    <t>STANDARD ERRORS OF AVERAGES, AGGREGATES &amp; MOVEMENTS OTHER THAN MONTHLY, APRIL 2001 ONWARDS</t>
  </si>
  <si>
    <t>STANDARD ERRORS OF AVERAGES, AGGREGATES &amp; MOVEMENTS OTHER THAN MONTHLY, SEPTEMBER 1997 TO MARCH 2001</t>
  </si>
  <si>
    <t>© Commonwealth of Australia 2007</t>
  </si>
  <si>
    <t>For further assistance with using these spreadsheets, please contact Craig Blair on Canberra 02 6252 6565.</t>
  </si>
  <si>
    <t>Contents</t>
  </si>
  <si>
    <t>Released at 11.30am (Canberra time) 7 June 2007</t>
  </si>
  <si>
    <t>Explanatory Notes</t>
  </si>
  <si>
    <t>Region level</t>
  </si>
  <si>
    <t xml:space="preserve">About the LFS standard errors spreadsheet. </t>
  </si>
  <si>
    <t xml:space="preserve">Instructions on how to use the worksheets within this spreadsheet. </t>
  </si>
  <si>
    <t>Worksheet which displays SEs and RSEs for LFS level and rate estimates for states, territories and Australia (from September 1997 onwards).</t>
  </si>
  <si>
    <t>Worksheet which displays SEs for LFS monthly movement estimates for states, territories and Australia (from August 1997 - September 1997 movement onwards).</t>
  </si>
  <si>
    <t>Worksheet which displays adjusted SEs or RSEs for averages, aggregates, and movements other than monthly (from September 1997 onwards).</t>
  </si>
  <si>
    <r>
      <t>1.</t>
    </r>
    <r>
      <rPr>
        <sz val="10"/>
        <rFont val="Arial"/>
        <family val="0"/>
      </rPr>
      <t xml:space="preserve"> Estimates from the Labour Force Survey (LFS) are based on information collected from people in a sample of dwellings, rather than all dwellings. Hence the estimates produced may differ from those that would have been produced if the entire population had been included in the survey. The most common measure of the likely difference (or 'sampling error') is the standard error (SE).</t>
    </r>
  </si>
  <si>
    <r>
      <t>2.</t>
    </r>
    <r>
      <rPr>
        <sz val="10"/>
        <rFont val="Arial"/>
        <family val="0"/>
      </rPr>
      <t xml:space="preserve"> The information paper Labour Force Survey Standard Errors, 2005 (cat. no. 6298.0) discusses LFS sampling variability and the methods used to estimate the SEs associated with survey estimates.</t>
    </r>
  </si>
  <si>
    <r>
      <t>3.</t>
    </r>
    <r>
      <rPr>
        <sz val="10"/>
        <rFont val="Arial"/>
        <family val="0"/>
      </rPr>
      <t xml:space="preserve"> For the LFS, published SE estimates are calculated from a model developed from directly calculated standard errors, in order to simplify their calculation. It is impractical on space grounds to derive and publish the SE of each individual LFS estimate. The attached worksheets, which are based on the SE models, may be used to approximate the SEs of estimates from the LFS for states, territories, Australia, and regions of Australia.</t>
    </r>
  </si>
  <si>
    <t>Effect of new estimation method</t>
  </si>
  <si>
    <r>
      <t>5.</t>
    </r>
    <r>
      <rPr>
        <sz val="10"/>
        <rFont val="Arial"/>
        <family val="0"/>
      </rPr>
      <t xml:space="preserve"> The ABS has modified the SE models to reflect the change in estimation method. The revised SE models are incorporated into the May 2007 issue of Labour Force Australia (cat. No. 6202.0), released on 7 June 2007. The revised SE models have also been incorporated into the attached worksheets.</t>
    </r>
  </si>
  <si>
    <r>
      <t>6.</t>
    </r>
    <r>
      <rPr>
        <sz val="10"/>
        <rFont val="Arial"/>
        <family val="0"/>
      </rPr>
      <t xml:space="preserve"> Although the ABS has not revised the information paper Labour Force Survey Standard Errors, 2005 (cat. No. 6298.0) since the introduction of the new estimation method, it still contains relevant information on how to use the revised SE models. </t>
    </r>
  </si>
  <si>
    <r>
      <t>7.</t>
    </r>
    <r>
      <rPr>
        <sz val="10"/>
        <rFont val="Arial"/>
        <family val="0"/>
      </rPr>
      <t xml:space="preserve"> Enter all LFS estimates in '000, to whatever precision is required.</t>
    </r>
  </si>
  <si>
    <r>
      <t>8.</t>
    </r>
    <r>
      <rPr>
        <sz val="10"/>
        <rFont val="Arial"/>
        <family val="0"/>
      </rPr>
      <t xml:space="preserve"> Refer to the 'Step by step' sheet for instructions on entering data (particularly for unemployment rates, participation rates, averages and movements other than monthly).</t>
    </r>
  </si>
  <si>
    <r>
      <t>9.</t>
    </r>
    <r>
      <rPr>
        <sz val="10"/>
        <rFont val="Arial"/>
        <family val="0"/>
      </rPr>
      <t xml:space="preserve"> SEs are displayed in '000 to the nearest hundred for level and movement estimates, and in percentage points for rates.</t>
    </r>
  </si>
  <si>
    <r>
      <t>10.</t>
    </r>
    <r>
      <rPr>
        <sz val="10"/>
        <rFont val="Arial"/>
        <family val="0"/>
      </rPr>
      <t xml:space="preserve"> RSEs are displayed in %. The RSE (relative standard error) is the SE expressed as a percentage of the estimate to which it refers.</t>
    </r>
  </si>
  <si>
    <r>
      <t>11.</t>
    </r>
    <r>
      <rPr>
        <sz val="10"/>
        <rFont val="Arial"/>
        <family val="0"/>
      </rPr>
      <t xml:space="preserve"> The following results are displayed on each worksheet:</t>
    </r>
  </si>
  <si>
    <t xml:space="preserve">       Level or Rate</t>
  </si>
  <si>
    <t xml:space="preserve">       Mthly moves</t>
  </si>
  <si>
    <t xml:space="preserve">       Averages, etc</t>
  </si>
  <si>
    <t xml:space="preserve">       Region level</t>
  </si>
  <si>
    <t>Displays SEs and RSEs for level and rate estimates. An * indicates if the RSE is greater than 25%.</t>
  </si>
  <si>
    <t>Displays SEs for monthly movement estimates, and the monthly movement. An * indicates if the movement is less than 2SE.</t>
  </si>
  <si>
    <t xml:space="preserve">Displays SEs for movements other than monthly and consecutive month averages, or RSEs for averages and aggregates. </t>
  </si>
  <si>
    <t>Displays SEs for regional level estimates. An * indicates if the RSE is greater than 25%.</t>
  </si>
  <si>
    <r>
      <t>12.</t>
    </r>
    <r>
      <rPr>
        <sz val="10"/>
        <rFont val="Arial"/>
        <family val="0"/>
      </rPr>
      <t xml:space="preserve"> Enter data directly by keypad or by copy and paste. </t>
    </r>
  </si>
  <si>
    <r>
      <t>13.</t>
    </r>
    <r>
      <rPr>
        <sz val="10"/>
        <rFont val="Arial"/>
        <family val="0"/>
      </rPr>
      <t xml:space="preserve"> Once entered, data cells should not be moved, either by drag and drop or by cut and paste. </t>
    </r>
  </si>
  <si>
    <r>
      <t>14.</t>
    </r>
    <r>
      <rPr>
        <sz val="10"/>
        <rFont val="Arial"/>
        <family val="0"/>
      </rPr>
      <t xml:space="preserve"> Moving data cells may cause an error message (ERR or REF!) or incorrect results to be displayed in result cells. If such error flags appear, either:</t>
    </r>
  </si>
  <si>
    <r>
      <t>15.</t>
    </r>
    <r>
      <rPr>
        <sz val="10"/>
        <rFont val="Arial"/>
        <family val="0"/>
      </rPr>
      <t xml:space="preserve"> The worksheets are protected against accidental change. The protection may be removed at the user's discretion.</t>
    </r>
  </si>
  <si>
    <r>
      <t>16.</t>
    </r>
    <r>
      <rPr>
        <sz val="10"/>
        <rFont val="Arial"/>
        <family val="0"/>
      </rPr>
      <t xml:space="preserve"> The worksheets include several hidden sheets which contain parameters used in the models. The data in these hidden sheets should not be changed as this may affect the accuracy and validity of the data. </t>
    </r>
  </si>
  <si>
    <t>Australian Bureau of Statistics</t>
  </si>
  <si>
    <t>Labour Force Survey Standard Errors, 2005</t>
  </si>
  <si>
    <t>More information</t>
  </si>
  <si>
    <t>Where to get more information about sampling error and LFS data.</t>
  </si>
  <si>
    <t>STEP 1:  Choose the right worksheet for the type of estimate</t>
  </si>
  <si>
    <t>STEP 2:  Enter the time period</t>
  </si>
  <si>
    <t>STEP 3:  Select the estimate type</t>
  </si>
  <si>
    <t xml:space="preserve">STEP 4:  Enter the estimate </t>
  </si>
  <si>
    <t xml:space="preserve">STEP 5:  Display of standard error (or relative standard error)  </t>
  </si>
  <si>
    <t>For information about sampling error for earlier periods than in the worksheets, contact Craig Blair on 02 6252 6565.</t>
  </si>
  <si>
    <t>Step by step guide to using the worksheets</t>
  </si>
  <si>
    <t xml:space="preserve">       click on "Edit/Undo" and begin again, or click on "File/Close" without saving and begin again.</t>
  </si>
  <si>
    <r>
      <t xml:space="preserve">This information paper is available from the </t>
    </r>
    <r>
      <rPr>
        <u val="single"/>
        <sz val="8"/>
        <color indexed="12"/>
        <rFont val="Arial"/>
        <family val="2"/>
      </rPr>
      <t>ABS website</t>
    </r>
    <r>
      <rPr>
        <sz val="8"/>
        <rFont val="Arial"/>
        <family val="2"/>
      </rPr>
      <t xml:space="preserve"> (www.abs.gov.au).</t>
    </r>
    <r>
      <rPr>
        <u val="single"/>
        <sz val="8"/>
        <color indexed="12"/>
        <rFont val="Arial"/>
        <family val="2"/>
      </rPr>
      <t xml:space="preserve"> </t>
    </r>
  </si>
  <si>
    <r>
      <t xml:space="preserve">Further information about sampling error and LFS data is contained in the information paper </t>
    </r>
    <r>
      <rPr>
        <u val="single"/>
        <sz val="8"/>
        <color indexed="12"/>
        <rFont val="Arial"/>
        <family val="0"/>
      </rPr>
      <t>Labour Force Survey Standard Errors, 2005</t>
    </r>
    <r>
      <rPr>
        <sz val="8"/>
        <rFont val="Arial"/>
        <family val="2"/>
      </rPr>
      <t xml:space="preserve"> (cat. no. 6298.0).</t>
    </r>
  </si>
  <si>
    <r>
      <t>4.</t>
    </r>
    <r>
      <rPr>
        <sz val="10"/>
        <rFont val="Arial"/>
        <family val="2"/>
      </rPr>
      <t xml:space="preserve"> In June 2007, the ABS introduced an improved method of estimation for the LFS, known as composite estimation. For information on the new method refer to the information paper </t>
    </r>
    <r>
      <rPr>
        <u val="single"/>
        <sz val="10"/>
        <color indexed="12"/>
        <rFont val="Arial"/>
        <family val="2"/>
      </rPr>
      <t>Forthcoming Changes to Labour Force Statistics, Australia, 2007</t>
    </r>
    <r>
      <rPr>
        <sz val="10"/>
        <rFont val="Arial"/>
        <family val="2"/>
      </rPr>
      <t xml:space="preserve"> (cat. no. 6292.0).</t>
    </r>
  </si>
  <si>
    <t>SEs are displayed in '000 to the nearest hundred for level and movement estimates, and in percentage points for rates.</t>
  </si>
  <si>
    <t>RSEs are displayed in %. The RSE (relative standard error) is the SE expressed as a percentage of the estimate to which it refers.</t>
  </si>
  <si>
    <t>Worksheet 01:  Standard errors of level or rate estimates</t>
  </si>
  <si>
    <t>Worksheet 02:  Standard errors of monthly movement estimates</t>
  </si>
  <si>
    <t>Worksheet 03:  Standard errors of averages, aggregates and movements other than monthly</t>
  </si>
  <si>
    <t>Worksheet 04:  Standard errors of level or rate estimates for LFS regions</t>
  </si>
  <si>
    <t>Worksheet which displays SEs for LFS level and rate estimates for LFS regions of Australia (from April 2001 onwards).</t>
  </si>
  <si>
    <t>MONTHLY MOVEMENTS AND STANDARD ERRORS, NOT USED  (until 2007 redesign phase-in)</t>
  </si>
  <si>
    <t>Step by step guide</t>
  </si>
  <si>
    <t>MONTHLY MOVEMENTS AND STANDARD ERRORS, OCT-NOV 1997 TO FEB-MAR 2001</t>
  </si>
  <si>
    <t>MONTHLY MOVEMENTS AND STANDARD ERRORS, MAR-APR 2001 ONWARDS</t>
  </si>
  <si>
    <t>LEVEL ESTIMATES MODEL CELL REFS - APRIL 2001 ONWARDS ONLY - EMPLOYED, LABOUR FORCE AND CIVILIAN POPULATION</t>
  </si>
  <si>
    <t>LEVEL ESTIMATES MODEL CELL REFS - APRIL 2001 ONWARDS ONLY - UNEMPLOYED</t>
  </si>
  <si>
    <t>LEVEL ESTIMATES MODEL CELL REFS - APRIL 2001 ONWARDS ONLY - NILF</t>
  </si>
  <si>
    <t>LEVEL ESTIMATES MODEL CELL REFS - APRIL 2001 ONWARDS ONLY - EMPLOYED, LABOUR FORCE &amp; CIVILIAN POPULATION</t>
  </si>
  <si>
    <t>For estimates of population rates, select sub-population (eg. 'Labour force') in column C and enter the rate in column I.</t>
  </si>
  <si>
    <t>Enter rates for 'Current month estimate' and 'Previous month estimate' as described above for rates.</t>
  </si>
  <si>
    <t>Enter estimates in estimate 'X' (left hand column) for 'Current month estimate' and 'Previous month estimate'.</t>
  </si>
  <si>
    <t>Notes: Enter level estimates in '000 . Enter simple level estimates in Col C. For unemployment rates (X/Y*100) where the denominator Y is an estimated subpopulation: enter numerator in Col C and denominator in Col E. The unemployment rate (X/Y*100) is then shown in Col G. For population rates such as the participation rate (X/Y*100), the numerator (X) is an estimated subset of a population benchmark denominator (Y). Enter the numerator X in Col C in '000 and the published rate (X/Y*100) in Col I.</t>
  </si>
  <si>
    <t>Enter numerator (eg. labour force or unemployed) in estimate 'X' (left hand column) and rate as a percent in 'Population rate' (right hand column).</t>
  </si>
  <si>
    <t>Enter unemployed persons in estimate 'X' (left hand column) and denominator labour force in estimate 'Y'.</t>
  </si>
  <si>
    <t>Estimate 'X' (left hand column).</t>
  </si>
  <si>
    <t>* Rates (X/Y) where the denominator Y is an independent population aggregate (eg males, females or persons) rather than an estimated sub-population (eg labour force)</t>
  </si>
  <si>
    <t>Population rate* = sub-population/population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</si>
</sst>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E+00"/>
    <numFmt numFmtId="166" formatCode="0.0000"/>
    <numFmt numFmtId="167" formatCode="[$-C09]dddd\,\ d\ mmmm\ yyyy"/>
    <numFmt numFmtId="168" formatCode="[$-409]h:mm:ss\ AM/PM"/>
    <numFmt numFmtId="169" formatCode="mm\-yyyy"/>
    <numFmt numFmtId="170" formatCode="mmm\-yyyy"/>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0.0000_)"/>
    <numFmt numFmtId="177" formatCode="0.00000"/>
    <numFmt numFmtId="178" formatCode="0.0000000"/>
  </numFmts>
  <fonts count="37">
    <font>
      <sz val="12"/>
      <name val="Arial"/>
      <family val="0"/>
    </font>
    <font>
      <b/>
      <sz val="10"/>
      <name val="Arial"/>
      <family val="0"/>
    </font>
    <font>
      <i/>
      <sz val="10"/>
      <name val="Arial"/>
      <family val="0"/>
    </font>
    <font>
      <b/>
      <i/>
      <sz val="10"/>
      <name val="Arial"/>
      <family val="0"/>
    </font>
    <font>
      <sz val="10"/>
      <name val="Arial"/>
      <family val="0"/>
    </font>
    <font>
      <b/>
      <sz val="11"/>
      <name val="Arial"/>
      <family val="0"/>
    </font>
    <font>
      <sz val="10"/>
      <color indexed="12"/>
      <name val="Arial"/>
      <family val="0"/>
    </font>
    <font>
      <b/>
      <sz val="10"/>
      <color indexed="8"/>
      <name val="Arial"/>
      <family val="0"/>
    </font>
    <font>
      <sz val="9"/>
      <color indexed="8"/>
      <name val="Arial"/>
      <family val="0"/>
    </font>
    <font>
      <sz val="10"/>
      <color indexed="27"/>
      <name val="Arial"/>
      <family val="0"/>
    </font>
    <font>
      <i/>
      <sz val="10"/>
      <color indexed="8"/>
      <name val="Arial"/>
      <family val="0"/>
    </font>
    <font>
      <sz val="10"/>
      <color indexed="8"/>
      <name val="Arial"/>
      <family val="0"/>
    </font>
    <font>
      <b/>
      <sz val="12"/>
      <color indexed="8"/>
      <name val="Arial"/>
      <family val="0"/>
    </font>
    <font>
      <b/>
      <i/>
      <sz val="12"/>
      <color indexed="8"/>
      <name val="Arial"/>
      <family val="0"/>
    </font>
    <font>
      <b/>
      <sz val="12"/>
      <name val="Arial"/>
      <family val="0"/>
    </font>
    <font>
      <b/>
      <sz val="11"/>
      <color indexed="8"/>
      <name val="Arial"/>
      <family val="0"/>
    </font>
    <font>
      <b/>
      <u val="single"/>
      <sz val="10"/>
      <name val="Arial"/>
      <family val="0"/>
    </font>
    <font>
      <i/>
      <sz val="10"/>
      <color indexed="12"/>
      <name val="Arial"/>
      <family val="0"/>
    </font>
    <font>
      <b/>
      <i/>
      <sz val="10"/>
      <color indexed="8"/>
      <name val="Arial"/>
      <family val="0"/>
    </font>
    <font>
      <b/>
      <sz val="10"/>
      <color indexed="9"/>
      <name val="Arial"/>
      <family val="0"/>
    </font>
    <font>
      <sz val="8"/>
      <color indexed="8"/>
      <name val="Arial"/>
      <family val="0"/>
    </font>
    <font>
      <sz val="8"/>
      <name val="Arial"/>
      <family val="0"/>
    </font>
    <font>
      <u val="single"/>
      <sz val="10.2"/>
      <color indexed="12"/>
      <name val="Arial"/>
      <family val="0"/>
    </font>
    <font>
      <u val="single"/>
      <sz val="10.2"/>
      <color indexed="36"/>
      <name val="Arial"/>
      <family val="0"/>
    </font>
    <font>
      <i/>
      <sz val="12"/>
      <color indexed="8"/>
      <name val="Arial"/>
      <family val="0"/>
    </font>
    <font>
      <sz val="12"/>
      <color indexed="8"/>
      <name val="Arial"/>
      <family val="0"/>
    </font>
    <font>
      <b/>
      <u val="single"/>
      <sz val="12"/>
      <color indexed="12"/>
      <name val="Arial"/>
      <family val="0"/>
    </font>
    <font>
      <b/>
      <sz val="8"/>
      <color indexed="8"/>
      <name val="Arial"/>
      <family val="0"/>
    </font>
    <font>
      <i/>
      <sz val="8"/>
      <color indexed="8"/>
      <name val="Arial"/>
      <family val="0"/>
    </font>
    <font>
      <b/>
      <i/>
      <sz val="8"/>
      <color indexed="8"/>
      <name val="Arial"/>
      <family val="0"/>
    </font>
    <font>
      <b/>
      <u val="single"/>
      <sz val="10"/>
      <color indexed="12"/>
      <name val="Arial"/>
      <family val="0"/>
    </font>
    <font>
      <b/>
      <sz val="10"/>
      <color indexed="10"/>
      <name val="Arial"/>
      <family val="2"/>
    </font>
    <font>
      <b/>
      <sz val="10"/>
      <color indexed="12"/>
      <name val="Arial"/>
      <family val="2"/>
    </font>
    <font>
      <sz val="12"/>
      <color indexed="12"/>
      <name val="Arial"/>
      <family val="0"/>
    </font>
    <font>
      <u val="single"/>
      <sz val="8"/>
      <color indexed="12"/>
      <name val="Arial"/>
      <family val="0"/>
    </font>
    <font>
      <b/>
      <sz val="18"/>
      <color indexed="9"/>
      <name val="Arial"/>
      <family val="2"/>
    </font>
    <font>
      <u val="single"/>
      <sz val="10"/>
      <color indexed="12"/>
      <name val="Arial"/>
      <family val="2"/>
    </font>
  </fonts>
  <fills count="6">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5"/>
        <bgColor indexed="64"/>
      </patternFill>
    </fill>
  </fills>
  <borders count="36">
    <border>
      <left/>
      <right/>
      <top/>
      <bottom/>
      <diagonal/>
    </border>
    <border>
      <left style="medium">
        <color indexed="17"/>
      </left>
      <right style="medium">
        <color indexed="17"/>
      </right>
      <top style="medium">
        <color indexed="17"/>
      </top>
      <bottom>
        <color indexed="63"/>
      </bottom>
    </border>
    <border>
      <left style="medium">
        <color indexed="17"/>
      </left>
      <right style="medium">
        <color indexed="17"/>
      </right>
      <top>
        <color indexed="63"/>
      </top>
      <bottom>
        <color indexed="63"/>
      </bottom>
    </border>
    <border>
      <left style="medium">
        <color indexed="17"/>
      </left>
      <right style="medium">
        <color indexed="17"/>
      </right>
      <top>
        <color indexed="63"/>
      </top>
      <bottom style="medium">
        <color indexed="17"/>
      </bottom>
    </border>
    <border>
      <left style="thick">
        <color indexed="57"/>
      </left>
      <right style="thick">
        <color indexed="57"/>
      </right>
      <top style="thick">
        <color indexed="57"/>
      </top>
      <bottom style="thick">
        <color indexed="57"/>
      </bottom>
    </border>
    <border>
      <left style="thick">
        <color indexed="57"/>
      </left>
      <right style="thick">
        <color indexed="57"/>
      </right>
      <top style="thick">
        <color indexed="57"/>
      </top>
      <bottom>
        <color indexed="63"/>
      </bottom>
    </border>
    <border>
      <left style="thick">
        <color indexed="57"/>
      </left>
      <right style="thick">
        <color indexed="57"/>
      </right>
      <top>
        <color indexed="63"/>
      </top>
      <bottom>
        <color indexed="63"/>
      </bottom>
    </border>
    <border>
      <left style="thick">
        <color indexed="57"/>
      </left>
      <right style="thick">
        <color indexed="57"/>
      </right>
      <top>
        <color indexed="63"/>
      </top>
      <bottom style="thick">
        <color indexed="57"/>
      </bottom>
    </border>
    <border>
      <left style="thick">
        <color indexed="57"/>
      </left>
      <right>
        <color indexed="63"/>
      </right>
      <top style="thick">
        <color indexed="57"/>
      </top>
      <bottom style="thick">
        <color indexed="57"/>
      </bottom>
    </border>
    <border>
      <left>
        <color indexed="63"/>
      </left>
      <right>
        <color indexed="63"/>
      </right>
      <top style="thick">
        <color indexed="57"/>
      </top>
      <bottom style="thick">
        <color indexed="57"/>
      </bottom>
    </border>
    <border>
      <left>
        <color indexed="63"/>
      </left>
      <right style="thick">
        <color indexed="57"/>
      </right>
      <top style="thick">
        <color indexed="57"/>
      </top>
      <bottom style="thick">
        <color indexed="57"/>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24"/>
      </left>
      <right style="thin"/>
      <top>
        <color indexed="24"/>
      </top>
      <bottom>
        <color indexed="24"/>
      </bottom>
    </border>
    <border>
      <left style="thin"/>
      <right>
        <color indexed="24"/>
      </right>
      <top>
        <color indexed="24"/>
      </top>
      <bottom>
        <color indexed="24"/>
      </bottom>
    </border>
    <border>
      <left style="thin"/>
      <right>
        <color indexed="24"/>
      </right>
      <top>
        <color indexed="24"/>
      </top>
      <bottom>
        <color indexed="63"/>
      </bottom>
    </border>
    <border>
      <left>
        <color indexed="24"/>
      </left>
      <right style="thin"/>
      <top>
        <color indexed="24"/>
      </top>
      <bottom>
        <color indexed="63"/>
      </bottom>
    </border>
    <border>
      <left>
        <color indexed="63"/>
      </left>
      <right>
        <color indexed="63"/>
      </right>
      <top style="thick">
        <color indexed="10"/>
      </top>
      <bottom>
        <color indexed="63"/>
      </bottom>
    </border>
    <border>
      <left>
        <color indexed="63"/>
      </left>
      <right>
        <color indexed="63"/>
      </right>
      <top style="medium">
        <color indexed="10"/>
      </top>
      <bottom>
        <color indexed="63"/>
      </bottom>
    </border>
    <border>
      <left style="thick">
        <color indexed="57"/>
      </left>
      <right>
        <color indexed="63"/>
      </right>
      <top>
        <color indexed="63"/>
      </top>
      <bottom>
        <color indexed="63"/>
      </bottom>
    </border>
    <border>
      <left>
        <color indexed="24"/>
      </left>
      <right>
        <color indexed="63"/>
      </right>
      <top>
        <color indexed="24"/>
      </top>
      <bottom style="thin"/>
    </border>
    <border>
      <left>
        <color indexed="63"/>
      </left>
      <right>
        <color indexed="63"/>
      </right>
      <top>
        <color indexed="63"/>
      </top>
      <bottom style="medium">
        <color indexed="10"/>
      </bottom>
    </border>
    <border>
      <left>
        <color indexed="63"/>
      </left>
      <right style="thick">
        <color indexed="57"/>
      </right>
      <top>
        <color indexed="63"/>
      </top>
      <bottom>
        <color indexed="63"/>
      </bottom>
    </border>
    <border>
      <left>
        <color indexed="63"/>
      </left>
      <right>
        <color indexed="63"/>
      </right>
      <top style="thick">
        <color indexed="57"/>
      </top>
      <bottom>
        <color indexed="63"/>
      </bottom>
    </border>
    <border>
      <left>
        <color indexed="63"/>
      </left>
      <right>
        <color indexed="63"/>
      </right>
      <top>
        <color indexed="63"/>
      </top>
      <bottom style="thick">
        <color indexed="57"/>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24"/>
      </right>
      <top>
        <color indexed="63"/>
      </top>
      <bottom style="thin">
        <color indexed="8"/>
      </bottom>
    </border>
    <border>
      <left>
        <color indexed="24"/>
      </left>
      <right>
        <color indexed="24"/>
      </right>
      <top>
        <color indexed="24"/>
      </top>
      <bottom style="thin"/>
    </border>
    <border>
      <left>
        <color indexed="24"/>
      </left>
      <right style="thin"/>
      <top>
        <color indexed="24"/>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cellStyleXfs>
  <cellXfs count="528">
    <xf numFmtId="0" fontId="0" fillId="0" borderId="0" xfId="0" applyAlignment="1">
      <alignment/>
    </xf>
    <xf numFmtId="0" fontId="0" fillId="2" borderId="0" xfId="0" applyNumberFormat="1" applyFont="1" applyFill="1" applyAlignment="1">
      <alignment/>
    </xf>
    <xf numFmtId="0" fontId="4" fillId="2" borderId="0" xfId="0" applyNumberFormat="1" applyFont="1" applyFill="1" applyAlignment="1">
      <alignment vertical="top"/>
    </xf>
    <xf numFmtId="0" fontId="1" fillId="2" borderId="0" xfId="0" applyNumberFormat="1" applyFont="1" applyFill="1" applyAlignment="1">
      <alignment/>
    </xf>
    <xf numFmtId="0" fontId="4" fillId="2" borderId="0" xfId="0" applyNumberFormat="1" applyFont="1" applyFill="1" applyAlignment="1">
      <alignment vertical="top" wrapText="1"/>
    </xf>
    <xf numFmtId="0" fontId="4" fillId="2" borderId="0" xfId="0" applyNumberFormat="1" applyFont="1" applyFill="1" applyAlignment="1">
      <alignment horizontal="left" vertical="top"/>
    </xf>
    <xf numFmtId="0" fontId="4" fillId="2" borderId="0" xfId="0" applyNumberFormat="1" applyFont="1" applyFill="1" applyAlignment="1">
      <alignment horizontal="left" vertical="top" wrapText="1"/>
    </xf>
    <xf numFmtId="0" fontId="8" fillId="2" borderId="0" xfId="0" applyNumberFormat="1" applyFont="1" applyFill="1" applyAlignment="1">
      <alignment/>
    </xf>
    <xf numFmtId="0" fontId="11" fillId="2" borderId="0" xfId="0" applyNumberFormat="1" applyFont="1" applyFill="1" applyAlignment="1">
      <alignment/>
    </xf>
    <xf numFmtId="0" fontId="8" fillId="3" borderId="0" xfId="0" applyNumberFormat="1" applyFont="1" applyFill="1" applyAlignment="1">
      <alignment/>
    </xf>
    <xf numFmtId="164" fontId="11" fillId="2" borderId="0" xfId="0" applyNumberFormat="1" applyFont="1" applyFill="1" applyAlignment="1">
      <alignment horizontal="right"/>
    </xf>
    <xf numFmtId="0" fontId="9" fillId="2" borderId="0" xfId="0" applyNumberFormat="1" applyFont="1" applyFill="1" applyAlignment="1">
      <alignment horizontal="centerContinuous"/>
    </xf>
    <xf numFmtId="0" fontId="11" fillId="2" borderId="0" xfId="0" applyNumberFormat="1" applyFont="1" applyFill="1" applyAlignment="1">
      <alignment horizontal="left"/>
    </xf>
    <xf numFmtId="164" fontId="11" fillId="2" borderId="0" xfId="0" applyNumberFormat="1" applyFont="1" applyFill="1" applyAlignment="1">
      <alignment/>
    </xf>
    <xf numFmtId="0" fontId="0" fillId="2" borderId="0" xfId="0" applyFill="1" applyAlignment="1">
      <alignment/>
    </xf>
    <xf numFmtId="0" fontId="10" fillId="2" borderId="0" xfId="0" applyNumberFormat="1" applyFont="1" applyFill="1" applyAlignment="1">
      <alignment horizontal="left"/>
    </xf>
    <xf numFmtId="164" fontId="7" fillId="2" borderId="0" xfId="0" applyNumberFormat="1" applyFont="1" applyFill="1" applyAlignment="1">
      <alignment horizontal="left"/>
    </xf>
    <xf numFmtId="0" fontId="6" fillId="2" borderId="0" xfId="0" applyNumberFormat="1" applyFont="1" applyFill="1" applyAlignment="1">
      <alignment/>
    </xf>
    <xf numFmtId="164" fontId="11" fillId="2" borderId="0" xfId="0" applyNumberFormat="1" applyFont="1" applyFill="1" applyAlignment="1">
      <alignment horizontal="right"/>
    </xf>
    <xf numFmtId="0" fontId="18" fillId="2" borderId="0" xfId="0" applyNumberFormat="1" applyFont="1" applyFill="1" applyAlignment="1">
      <alignment horizontal="left"/>
    </xf>
    <xf numFmtId="164" fontId="4" fillId="2" borderId="0" xfId="0" applyNumberFormat="1" applyFont="1" applyFill="1" applyAlignment="1">
      <alignment/>
    </xf>
    <xf numFmtId="0" fontId="0" fillId="2" borderId="0" xfId="0" applyNumberFormat="1" applyFont="1" applyFill="1" applyAlignment="1">
      <alignment wrapText="1"/>
    </xf>
    <xf numFmtId="0" fontId="4" fillId="2" borderId="0" xfId="0" applyNumberFormat="1" applyFont="1" applyFill="1" applyAlignment="1">
      <alignment wrapText="1"/>
    </xf>
    <xf numFmtId="0" fontId="4" fillId="2" borderId="0" xfId="0" applyNumberFormat="1" applyFont="1" applyFill="1" applyAlignment="1">
      <alignment/>
    </xf>
    <xf numFmtId="0" fontId="7" fillId="2" borderId="0" xfId="0" applyNumberFormat="1" applyFont="1" applyFill="1" applyAlignment="1">
      <alignment/>
    </xf>
    <xf numFmtId="0" fontId="11" fillId="2" borderId="0" xfId="0" applyNumberFormat="1" applyFont="1" applyFill="1" applyAlignment="1">
      <alignment horizontal="right"/>
    </xf>
    <xf numFmtId="0" fontId="11" fillId="2" borderId="0" xfId="0" applyNumberFormat="1" applyFont="1" applyFill="1" applyAlignment="1">
      <alignment horizontal="left" wrapText="1"/>
    </xf>
    <xf numFmtId="164" fontId="19" fillId="2" borderId="0" xfId="0" applyNumberFormat="1" applyFont="1" applyFill="1" applyAlignment="1">
      <alignment/>
    </xf>
    <xf numFmtId="0" fontId="21" fillId="2" borderId="0" xfId="0" applyFont="1" applyFill="1" applyBorder="1" applyAlignment="1">
      <alignment horizontal="left"/>
    </xf>
    <xf numFmtId="49" fontId="14" fillId="2" borderId="0" xfId="0" applyNumberFormat="1" applyFont="1" applyFill="1" applyBorder="1" applyAlignment="1">
      <alignment horizontal="left"/>
    </xf>
    <xf numFmtId="0" fontId="14" fillId="2" borderId="0" xfId="0" applyFont="1" applyFill="1" applyBorder="1" applyAlignment="1">
      <alignment horizontal="left"/>
    </xf>
    <xf numFmtId="0" fontId="8" fillId="2" borderId="0" xfId="0" applyNumberFormat="1" applyFont="1" applyFill="1" applyBorder="1" applyAlignment="1">
      <alignment/>
    </xf>
    <xf numFmtId="0" fontId="7" fillId="2" borderId="0" xfId="0" applyNumberFormat="1" applyFont="1" applyFill="1" applyAlignment="1">
      <alignment horizontal="left" wrapText="1"/>
    </xf>
    <xf numFmtId="0" fontId="20" fillId="4" borderId="0" xfId="0" applyNumberFormat="1" applyFont="1" applyFill="1" applyBorder="1" applyAlignment="1">
      <alignment horizontal="centerContinuous" vertical="center"/>
    </xf>
    <xf numFmtId="0" fontId="21" fillId="2" borderId="0" xfId="0" applyFont="1" applyFill="1" applyAlignment="1">
      <alignment/>
    </xf>
    <xf numFmtId="0" fontId="20" fillId="2" borderId="0" xfId="0" applyNumberFormat="1" applyFont="1" applyFill="1" applyAlignment="1">
      <alignment/>
    </xf>
    <xf numFmtId="0" fontId="20" fillId="2" borderId="0" xfId="0" applyNumberFormat="1" applyFont="1" applyFill="1" applyAlignment="1">
      <alignment horizontal="centerContinuous" vertical="center"/>
    </xf>
    <xf numFmtId="0" fontId="27" fillId="2" borderId="0" xfId="0" applyNumberFormat="1" applyFont="1" applyFill="1" applyAlignment="1">
      <alignment horizontal="left"/>
    </xf>
    <xf numFmtId="0" fontId="28" fillId="2" borderId="0" xfId="0" applyNumberFormat="1" applyFont="1" applyFill="1" applyAlignment="1">
      <alignment horizontal="centerContinuous" wrapText="1"/>
    </xf>
    <xf numFmtId="0" fontId="20" fillId="2" borderId="0" xfId="0" applyNumberFormat="1" applyFont="1" applyFill="1" applyAlignment="1">
      <alignment horizontal="centerContinuous"/>
    </xf>
    <xf numFmtId="0" fontId="30" fillId="2" borderId="0" xfId="16" applyNumberFormat="1" applyFont="1" applyFill="1" applyAlignment="1">
      <alignment horizontal="center"/>
    </xf>
    <xf numFmtId="0" fontId="27" fillId="2" borderId="0" xfId="0" applyNumberFormat="1" applyFont="1" applyFill="1" applyAlignment="1">
      <alignment/>
    </xf>
    <xf numFmtId="0" fontId="28" fillId="2" borderId="0" xfId="0" applyNumberFormat="1" applyFont="1" applyFill="1" applyAlignment="1">
      <alignment horizontal="centerContinuous"/>
    </xf>
    <xf numFmtId="0" fontId="11" fillId="2" borderId="0" xfId="0" applyNumberFormat="1" applyFont="1" applyFill="1" applyAlignment="1">
      <alignment horizontal="right" wrapText="1"/>
    </xf>
    <xf numFmtId="164" fontId="11" fillId="2" borderId="0" xfId="0" applyNumberFormat="1" applyFont="1" applyFill="1" applyBorder="1" applyAlignment="1">
      <alignment horizontal="left"/>
    </xf>
    <xf numFmtId="0" fontId="11" fillId="2" borderId="0" xfId="0" applyNumberFormat="1" applyFont="1" applyFill="1" applyAlignment="1">
      <alignment horizontal="centerContinuous"/>
    </xf>
    <xf numFmtId="0" fontId="7" fillId="2" borderId="0" xfId="0" applyNumberFormat="1" applyFont="1" applyFill="1" applyAlignment="1">
      <alignment horizontal="left"/>
    </xf>
    <xf numFmtId="0" fontId="11" fillId="2" borderId="0" xfId="0" applyNumberFormat="1" applyFont="1" applyFill="1" applyBorder="1" applyAlignment="1">
      <alignment vertical="top"/>
    </xf>
    <xf numFmtId="0" fontId="10" fillId="2" borderId="0" xfId="0" applyNumberFormat="1" applyFont="1" applyFill="1" applyAlignment="1">
      <alignment horizontal="centerContinuous"/>
    </xf>
    <xf numFmtId="0" fontId="10" fillId="2" borderId="0" xfId="0" applyNumberFormat="1" applyFont="1" applyFill="1" applyAlignment="1">
      <alignment horizontal="right"/>
    </xf>
    <xf numFmtId="0" fontId="7" fillId="2" borderId="0" xfId="0" applyNumberFormat="1" applyFont="1" applyFill="1" applyAlignment="1">
      <alignment horizontal="centerContinuous"/>
    </xf>
    <xf numFmtId="164" fontId="11" fillId="2" borderId="1" xfId="0" applyNumberFormat="1" applyFont="1" applyFill="1" applyBorder="1" applyAlignment="1">
      <alignment/>
    </xf>
    <xf numFmtId="0" fontId="11" fillId="2" borderId="0" xfId="0" applyNumberFormat="1" applyFont="1" applyFill="1" applyBorder="1" applyAlignment="1">
      <alignment horizontal="left"/>
    </xf>
    <xf numFmtId="0" fontId="0" fillId="2" borderId="0" xfId="0" applyNumberFormat="1" applyFont="1" applyFill="1" applyBorder="1" applyAlignment="1">
      <alignment/>
    </xf>
    <xf numFmtId="164" fontId="11" fillId="2" borderId="2" xfId="0" applyNumberFormat="1" applyFont="1" applyFill="1" applyBorder="1" applyAlignment="1">
      <alignment/>
    </xf>
    <xf numFmtId="164" fontId="11" fillId="2" borderId="3" xfId="0" applyNumberFormat="1" applyFont="1" applyFill="1" applyBorder="1" applyAlignment="1">
      <alignment/>
    </xf>
    <xf numFmtId="0" fontId="11" fillId="2" borderId="0" xfId="0" applyNumberFormat="1" applyFont="1" applyFill="1" applyBorder="1" applyAlignment="1">
      <alignment/>
    </xf>
    <xf numFmtId="0" fontId="20" fillId="2" borderId="0" xfId="0" applyNumberFormat="1" applyFont="1" applyFill="1" applyBorder="1" applyAlignment="1">
      <alignment/>
    </xf>
    <xf numFmtId="170" fontId="11" fillId="4" borderId="4" xfId="0" applyNumberFormat="1" applyFont="1" applyFill="1" applyBorder="1" applyAlignment="1" applyProtection="1">
      <alignment horizontal="center" vertical="center"/>
      <protection locked="0"/>
    </xf>
    <xf numFmtId="164" fontId="11" fillId="2" borderId="5" xfId="0" applyNumberFormat="1" applyFont="1" applyFill="1" applyBorder="1" applyAlignment="1">
      <alignment horizontal="right"/>
    </xf>
    <xf numFmtId="164" fontId="11" fillId="2" borderId="6" xfId="0" applyNumberFormat="1" applyFont="1" applyFill="1" applyBorder="1" applyAlignment="1">
      <alignment horizontal="right"/>
    </xf>
    <xf numFmtId="164" fontId="11" fillId="2" borderId="7" xfId="0" applyNumberFormat="1" applyFont="1" applyFill="1" applyBorder="1" applyAlignment="1">
      <alignment horizontal="right"/>
    </xf>
    <xf numFmtId="164" fontId="11" fillId="2" borderId="0" xfId="0" applyNumberFormat="1" applyFont="1" applyFill="1" applyBorder="1" applyAlignment="1">
      <alignment horizontal="right"/>
    </xf>
    <xf numFmtId="164" fontId="11" fillId="2" borderId="0" xfId="0" applyNumberFormat="1" applyFont="1" applyFill="1" applyBorder="1" applyAlignment="1">
      <alignment/>
    </xf>
    <xf numFmtId="0" fontId="11" fillId="2" borderId="0" xfId="0" applyNumberFormat="1" applyFont="1" applyFill="1" applyBorder="1" applyAlignment="1">
      <alignment horizontal="left" wrapText="1"/>
    </xf>
    <xf numFmtId="0" fontId="22" fillId="2" borderId="0" xfId="16" applyNumberFormat="1" applyFill="1" applyAlignment="1">
      <alignment horizontal="center"/>
    </xf>
    <xf numFmtId="0" fontId="22" fillId="2" borderId="0" xfId="16" applyNumberFormat="1" applyFill="1" applyBorder="1" applyAlignment="1">
      <alignment/>
    </xf>
    <xf numFmtId="0" fontId="25" fillId="2" borderId="0" xfId="0" applyNumberFormat="1" applyFont="1" applyFill="1" applyAlignment="1">
      <alignment/>
    </xf>
    <xf numFmtId="0" fontId="26" fillId="2" borderId="0" xfId="16" applyNumberFormat="1" applyFont="1" applyFill="1" applyAlignment="1">
      <alignment horizontal="center"/>
    </xf>
    <xf numFmtId="0" fontId="24" fillId="2" borderId="0" xfId="0" applyNumberFormat="1" applyFont="1" applyFill="1" applyAlignment="1">
      <alignment horizontal="centerContinuous" vertical="center"/>
    </xf>
    <xf numFmtId="0" fontId="25" fillId="2" borderId="0" xfId="0" applyNumberFormat="1" applyFont="1" applyFill="1" applyAlignment="1">
      <alignment horizontal="centerContinuous" vertical="center"/>
    </xf>
    <xf numFmtId="0" fontId="10" fillId="2" borderId="0" xfId="0" applyNumberFormat="1" applyFont="1" applyFill="1" applyAlignment="1">
      <alignment horizontal="centerContinuous" wrapText="1"/>
    </xf>
    <xf numFmtId="17" fontId="7" fillId="2" borderId="0" xfId="0" applyNumberFormat="1" applyFont="1" applyFill="1" applyAlignment="1">
      <alignment horizontal="centerContinuous" vertical="center"/>
    </xf>
    <xf numFmtId="0" fontId="0" fillId="2" borderId="0" xfId="0" applyFill="1" applyBorder="1" applyAlignment="1">
      <alignment horizontal="left" wrapText="1"/>
    </xf>
    <xf numFmtId="0" fontId="10" fillId="2" borderId="0" xfId="0" applyNumberFormat="1" applyFont="1" applyFill="1" applyAlignment="1">
      <alignment horizontal="right" wrapText="1"/>
    </xf>
    <xf numFmtId="0" fontId="10" fillId="2" borderId="0" xfId="0" applyNumberFormat="1" applyFont="1" applyFill="1" applyAlignment="1">
      <alignment/>
    </xf>
    <xf numFmtId="0" fontId="12" fillId="2" borderId="0" xfId="0" applyNumberFormat="1" applyFont="1" applyFill="1" applyAlignment="1">
      <alignment horizontal="left"/>
    </xf>
    <xf numFmtId="0" fontId="12" fillId="2" borderId="0" xfId="0" applyNumberFormat="1" applyFont="1" applyFill="1" applyBorder="1" applyAlignment="1">
      <alignment horizontal="left" wrapText="1"/>
    </xf>
    <xf numFmtId="0" fontId="12" fillId="2" borderId="0" xfId="0" applyNumberFormat="1" applyFont="1" applyFill="1" applyBorder="1" applyAlignment="1">
      <alignment horizontal="left"/>
    </xf>
    <xf numFmtId="0" fontId="10" fillId="2" borderId="0" xfId="0" applyNumberFormat="1" applyFont="1" applyFill="1" applyBorder="1" applyAlignment="1">
      <alignment horizontal="centerContinuous" wrapText="1"/>
    </xf>
    <xf numFmtId="0" fontId="10" fillId="2" borderId="0" xfId="0" applyNumberFormat="1" applyFont="1" applyFill="1" applyAlignment="1">
      <alignment horizontal="center" wrapText="1"/>
    </xf>
    <xf numFmtId="0" fontId="7" fillId="2" borderId="0" xfId="0" applyNumberFormat="1" applyFont="1" applyFill="1" applyAlignment="1">
      <alignment horizontal="left" vertical="center"/>
    </xf>
    <xf numFmtId="164" fontId="12" fillId="2" borderId="0" xfId="0" applyNumberFormat="1" applyFont="1" applyFill="1" applyBorder="1" applyAlignment="1">
      <alignment horizontal="left"/>
    </xf>
    <xf numFmtId="164" fontId="14" fillId="2" borderId="0" xfId="0" applyNumberFormat="1" applyFont="1" applyFill="1" applyBorder="1" applyAlignment="1">
      <alignment horizontal="left"/>
    </xf>
    <xf numFmtId="0" fontId="4" fillId="2" borderId="0" xfId="0" applyNumberFormat="1" applyFont="1" applyFill="1" applyBorder="1" applyAlignment="1">
      <alignment/>
    </xf>
    <xf numFmtId="0" fontId="4" fillId="2" borderId="0" xfId="0" applyNumberFormat="1" applyFont="1" applyFill="1" applyBorder="1" applyAlignment="1">
      <alignment horizontal="left" wrapText="1"/>
    </xf>
    <xf numFmtId="0" fontId="5" fillId="2" borderId="0" xfId="0" applyNumberFormat="1" applyFont="1" applyFill="1" applyAlignment="1">
      <alignment/>
    </xf>
    <xf numFmtId="0" fontId="2" fillId="2" borderId="0" xfId="0" applyNumberFormat="1" applyFont="1" applyFill="1" applyAlignment="1">
      <alignment horizontal="centerContinuous"/>
    </xf>
    <xf numFmtId="164" fontId="11" fillId="2" borderId="6" xfId="0" applyNumberFormat="1" applyFont="1" applyFill="1" applyBorder="1" applyAlignment="1">
      <alignment horizontal="right" wrapText="1"/>
    </xf>
    <xf numFmtId="0" fontId="7" fillId="2" borderId="0" xfId="0" applyNumberFormat="1" applyFont="1" applyFill="1" applyBorder="1" applyAlignment="1">
      <alignment horizontal="left" vertical="top" wrapText="1"/>
    </xf>
    <xf numFmtId="0" fontId="0" fillId="0" borderId="0" xfId="0" applyBorder="1" applyAlignment="1">
      <alignment wrapText="1"/>
    </xf>
    <xf numFmtId="0" fontId="10" fillId="3" borderId="0" xfId="0" applyNumberFormat="1" applyFont="1" applyFill="1" applyAlignment="1">
      <alignment horizontal="centerContinuous" wrapText="1"/>
    </xf>
    <xf numFmtId="0" fontId="11" fillId="3" borderId="0" xfId="0" applyNumberFormat="1" applyFont="1" applyFill="1" applyAlignment="1">
      <alignment horizontal="centerContinuous"/>
    </xf>
    <xf numFmtId="0" fontId="20" fillId="3" borderId="0" xfId="0" applyNumberFormat="1" applyFont="1" applyFill="1" applyAlignment="1">
      <alignment horizontal="centerContinuous"/>
    </xf>
    <xf numFmtId="0" fontId="9" fillId="3" borderId="0" xfId="0" applyNumberFormat="1" applyFont="1" applyFill="1" applyAlignment="1">
      <alignment/>
    </xf>
    <xf numFmtId="0" fontId="11" fillId="2" borderId="0" xfId="0" applyNumberFormat="1" applyFont="1" applyFill="1" applyBorder="1" applyAlignment="1">
      <alignment horizontal="right"/>
    </xf>
    <xf numFmtId="0" fontId="10" fillId="2" borderId="0" xfId="0" applyNumberFormat="1" applyFont="1" applyFill="1" applyBorder="1" applyAlignment="1">
      <alignment/>
    </xf>
    <xf numFmtId="0" fontId="28" fillId="2" borderId="0" xfId="0" applyNumberFormat="1" applyFont="1" applyFill="1" applyAlignment="1">
      <alignment horizontal="right"/>
    </xf>
    <xf numFmtId="0" fontId="20" fillId="2" borderId="0" xfId="0" applyNumberFormat="1" applyFont="1" applyFill="1" applyAlignment="1">
      <alignment horizontal="right"/>
    </xf>
    <xf numFmtId="0" fontId="20" fillId="2" borderId="0" xfId="0" applyNumberFormat="1" applyFont="1" applyFill="1" applyAlignment="1">
      <alignment horizontal="left"/>
    </xf>
    <xf numFmtId="164" fontId="20" fillId="2" borderId="0" xfId="0" applyNumberFormat="1" applyFont="1" applyFill="1" applyAlignment="1">
      <alignment/>
    </xf>
    <xf numFmtId="164" fontId="27" fillId="2" borderId="0" xfId="0" applyNumberFormat="1" applyFont="1" applyFill="1" applyAlignment="1">
      <alignment horizontal="left"/>
    </xf>
    <xf numFmtId="0" fontId="29" fillId="2" borderId="0" xfId="0" applyNumberFormat="1" applyFont="1" applyFill="1" applyAlignment="1">
      <alignment horizontal="left"/>
    </xf>
    <xf numFmtId="0" fontId="22" fillId="2" borderId="0" xfId="16" applyNumberFormat="1" applyFill="1" applyAlignment="1">
      <alignment horizontal="left"/>
    </xf>
    <xf numFmtId="164" fontId="11" fillId="2" borderId="8" xfId="0" applyNumberFormat="1" applyFont="1" applyFill="1" applyBorder="1" applyAlignment="1">
      <alignment horizontal="right"/>
    </xf>
    <xf numFmtId="164" fontId="11" fillId="2" borderId="9" xfId="0" applyNumberFormat="1" applyFont="1" applyFill="1" applyBorder="1" applyAlignment="1">
      <alignment horizontal="right"/>
    </xf>
    <xf numFmtId="164" fontId="11" fillId="2" borderId="10" xfId="0" applyNumberFormat="1" applyFont="1" applyFill="1" applyBorder="1" applyAlignment="1">
      <alignment horizontal="right"/>
    </xf>
    <xf numFmtId="0" fontId="11" fillId="4" borderId="0" xfId="0" applyNumberFormat="1" applyFont="1" applyFill="1" applyAlignment="1">
      <alignment horizontal="centerContinuous" vertical="center"/>
    </xf>
    <xf numFmtId="0" fontId="11" fillId="2" borderId="0" xfId="0" applyNumberFormat="1" applyFont="1" applyFill="1" applyAlignment="1">
      <alignment horizontal="centerContinuous" vertical="center"/>
    </xf>
    <xf numFmtId="0" fontId="11" fillId="2" borderId="0" xfId="0" applyNumberFormat="1" applyFont="1" applyFill="1" applyAlignment="1">
      <alignment horizontal="left" indent="1"/>
    </xf>
    <xf numFmtId="0" fontId="11" fillId="2" borderId="0" xfId="0" applyNumberFormat="1" applyFont="1" applyFill="1" applyAlignment="1">
      <alignment horizontal="left" indent="2"/>
    </xf>
    <xf numFmtId="0" fontId="11" fillId="2" borderId="0" xfId="0" applyNumberFormat="1" applyFont="1" applyFill="1" applyAlignment="1">
      <alignment horizontal="left" indent="3"/>
    </xf>
    <xf numFmtId="0" fontId="11" fillId="2" borderId="0" xfId="0" applyNumberFormat="1" applyFont="1" applyFill="1" applyAlignment="1">
      <alignment horizontal="left" wrapText="1" indent="2"/>
    </xf>
    <xf numFmtId="0" fontId="11" fillId="2" borderId="0" xfId="0" applyNumberFormat="1" applyFont="1" applyFill="1" applyAlignment="1">
      <alignment horizontal="left" indent="4"/>
    </xf>
    <xf numFmtId="0" fontId="11" fillId="2" borderId="0" xfId="0" applyNumberFormat="1" applyFont="1" applyFill="1" applyBorder="1" applyAlignment="1">
      <alignment horizontal="right" wrapText="1"/>
    </xf>
    <xf numFmtId="17" fontId="7" fillId="2" borderId="0" xfId="0" applyNumberFormat="1" applyFont="1" applyFill="1" applyBorder="1" applyAlignment="1">
      <alignment horizontal="centerContinuous" vertical="center"/>
    </xf>
    <xf numFmtId="0" fontId="0" fillId="2" borderId="0" xfId="0" applyFill="1" applyBorder="1" applyAlignment="1">
      <alignment/>
    </xf>
    <xf numFmtId="164" fontId="11" fillId="2" borderId="4" xfId="0" applyNumberFormat="1" applyFont="1" applyFill="1" applyBorder="1" applyAlignment="1">
      <alignment horizontal="right"/>
    </xf>
    <xf numFmtId="0" fontId="0" fillId="0" borderId="0" xfId="0" applyBorder="1" applyAlignment="1">
      <alignment horizontal="left"/>
    </xf>
    <xf numFmtId="0" fontId="0" fillId="2" borderId="0" xfId="0" applyFill="1" applyBorder="1" applyAlignment="1">
      <alignment vertical="top"/>
    </xf>
    <xf numFmtId="0" fontId="1" fillId="2" borderId="0" xfId="0" applyNumberFormat="1" applyFont="1" applyFill="1" applyAlignment="1">
      <alignment horizontal="left"/>
    </xf>
    <xf numFmtId="0" fontId="4" fillId="2" borderId="0" xfId="0" applyNumberFormat="1" applyFont="1" applyFill="1" applyAlignment="1">
      <alignment horizontal="centerContinuous"/>
    </xf>
    <xf numFmtId="0" fontId="4" fillId="2" borderId="0" xfId="0" applyNumberFormat="1" applyFont="1" applyFill="1" applyAlignment="1">
      <alignment horizontal="left"/>
    </xf>
    <xf numFmtId="0" fontId="4" fillId="2" borderId="0" xfId="0" applyNumberFormat="1" applyFont="1" applyFill="1" applyAlignment="1">
      <alignment horizontal="left" wrapText="1"/>
    </xf>
    <xf numFmtId="166" fontId="11" fillId="2" borderId="0" xfId="0" applyNumberFormat="1" applyFont="1" applyFill="1" applyAlignment="1">
      <alignment/>
    </xf>
    <xf numFmtId="166" fontId="11" fillId="2" borderId="0" xfId="0" applyNumberFormat="1" applyFont="1" applyFill="1" applyAlignment="1">
      <alignment horizontal="right"/>
    </xf>
    <xf numFmtId="166" fontId="4" fillId="2" borderId="0" xfId="0" applyNumberFormat="1" applyFont="1" applyFill="1" applyAlignment="1">
      <alignment/>
    </xf>
    <xf numFmtId="0" fontId="4" fillId="2" borderId="0" xfId="0" applyNumberFormat="1" applyFont="1" applyFill="1" applyBorder="1" applyAlignment="1">
      <alignment vertical="top" wrapText="1"/>
    </xf>
    <xf numFmtId="0" fontId="4" fillId="2" borderId="0" xfId="0" applyNumberFormat="1" applyFont="1" applyFill="1" applyBorder="1" applyAlignment="1">
      <alignment horizontal="left" vertical="top"/>
    </xf>
    <xf numFmtId="0" fontId="4" fillId="2" borderId="0" xfId="0" applyNumberFormat="1" applyFont="1" applyFill="1" applyBorder="1" applyAlignment="1">
      <alignment vertical="top"/>
    </xf>
    <xf numFmtId="0" fontId="1" fillId="2" borderId="0" xfId="0" applyNumberFormat="1" applyFont="1" applyFill="1" applyBorder="1" applyAlignment="1">
      <alignment/>
    </xf>
    <xf numFmtId="0" fontId="1" fillId="2" borderId="0" xfId="0" applyNumberFormat="1" applyFont="1" applyFill="1" applyBorder="1" applyAlignment="1">
      <alignment horizontal="left"/>
    </xf>
    <xf numFmtId="0" fontId="5" fillId="2" borderId="0" xfId="0" applyNumberFormat="1" applyFont="1" applyFill="1" applyBorder="1" applyAlignment="1">
      <alignment/>
    </xf>
    <xf numFmtId="0" fontId="22" fillId="2" borderId="0" xfId="16" applyNumberFormat="1" applyFill="1" applyBorder="1" applyAlignment="1" applyProtection="1">
      <alignment/>
      <protection locked="0"/>
    </xf>
    <xf numFmtId="0" fontId="0" fillId="0" borderId="0" xfId="0" applyBorder="1" applyAlignment="1">
      <alignment/>
    </xf>
    <xf numFmtId="0" fontId="4" fillId="2" borderId="0" xfId="0" applyFont="1" applyFill="1" applyAlignment="1">
      <alignment/>
    </xf>
    <xf numFmtId="49" fontId="11" fillId="2" borderId="0" xfId="0" applyNumberFormat="1" applyFont="1" applyFill="1" applyAlignment="1">
      <alignment horizontal="right"/>
    </xf>
    <xf numFmtId="0" fontId="0" fillId="2" borderId="0" xfId="0" applyFill="1" applyAlignment="1">
      <alignment/>
    </xf>
    <xf numFmtId="0" fontId="0" fillId="2" borderId="0" xfId="0" applyFill="1" applyBorder="1" applyAlignment="1">
      <alignment/>
    </xf>
    <xf numFmtId="0" fontId="7" fillId="2" borderId="0" xfId="0" applyNumberFormat="1" applyFont="1" applyFill="1" applyAlignment="1">
      <alignment/>
    </xf>
    <xf numFmtId="0" fontId="31" fillId="2" borderId="0" xfId="0" applyNumberFormat="1" applyFont="1" applyFill="1" applyAlignment="1">
      <alignment/>
    </xf>
    <xf numFmtId="0" fontId="31" fillId="2" borderId="0" xfId="0" applyNumberFormat="1" applyFont="1" applyFill="1" applyAlignment="1">
      <alignment/>
    </xf>
    <xf numFmtId="0" fontId="4" fillId="2" borderId="11" xfId="0" applyNumberFormat="1" applyFont="1" applyFill="1" applyBorder="1" applyAlignment="1">
      <alignment/>
    </xf>
    <xf numFmtId="0" fontId="4" fillId="2" borderId="12" xfId="0" applyNumberFormat="1" applyFont="1" applyFill="1" applyBorder="1" applyAlignment="1">
      <alignment/>
    </xf>
    <xf numFmtId="0" fontId="4" fillId="2" borderId="13" xfId="0" applyNumberFormat="1" applyFont="1" applyFill="1" applyBorder="1" applyAlignment="1">
      <alignment/>
    </xf>
    <xf numFmtId="0" fontId="4" fillId="2" borderId="14" xfId="0" applyNumberFormat="1" applyFont="1" applyFill="1" applyBorder="1" applyAlignment="1">
      <alignment/>
    </xf>
    <xf numFmtId="0" fontId="4" fillId="2" borderId="0" xfId="0" applyFont="1" applyFill="1" applyBorder="1" applyAlignment="1">
      <alignment/>
    </xf>
    <xf numFmtId="0" fontId="4" fillId="2" borderId="0" xfId="0" applyNumberFormat="1" applyFont="1" applyFill="1" applyBorder="1" applyAlignment="1">
      <alignment horizontal="right"/>
    </xf>
    <xf numFmtId="0" fontId="4" fillId="2" borderId="13" xfId="0" applyNumberFormat="1" applyFont="1" applyFill="1" applyBorder="1" applyAlignment="1">
      <alignment horizontal="right"/>
    </xf>
    <xf numFmtId="0" fontId="11" fillId="2" borderId="0" xfId="0" applyNumberFormat="1" applyFont="1" applyFill="1" applyBorder="1" applyAlignment="1" applyProtection="1">
      <alignment/>
      <protection locked="0"/>
    </xf>
    <xf numFmtId="0" fontId="11" fillId="2" borderId="13" xfId="0" applyNumberFormat="1" applyFont="1" applyFill="1" applyBorder="1" applyAlignment="1" applyProtection="1">
      <alignment/>
      <protection locked="0"/>
    </xf>
    <xf numFmtId="0" fontId="11" fillId="2" borderId="15" xfId="0" applyNumberFormat="1" applyFont="1" applyFill="1" applyBorder="1" applyAlignment="1" applyProtection="1">
      <alignment/>
      <protection locked="0"/>
    </xf>
    <xf numFmtId="0" fontId="11" fillId="2" borderId="16" xfId="0" applyNumberFormat="1" applyFont="1" applyFill="1" applyBorder="1" applyAlignment="1" applyProtection="1">
      <alignment/>
      <protection locked="0"/>
    </xf>
    <xf numFmtId="0" fontId="1" fillId="2" borderId="15" xfId="0" applyNumberFormat="1" applyFont="1" applyFill="1" applyBorder="1" applyAlignment="1">
      <alignment/>
    </xf>
    <xf numFmtId="0" fontId="4" fillId="2" borderId="17" xfId="0" applyNumberFormat="1" applyFont="1" applyFill="1" applyBorder="1" applyAlignment="1">
      <alignment/>
    </xf>
    <xf numFmtId="0" fontId="31" fillId="2" borderId="14" xfId="0" applyNumberFormat="1" applyFont="1" applyFill="1" applyBorder="1" applyAlignment="1">
      <alignment/>
    </xf>
    <xf numFmtId="0" fontId="11" fillId="2" borderId="14" xfId="0" applyNumberFormat="1" applyFont="1" applyFill="1" applyBorder="1" applyAlignment="1">
      <alignment/>
    </xf>
    <xf numFmtId="0" fontId="7" fillId="2" borderId="0" xfId="0" applyNumberFormat="1" applyFont="1" applyFill="1" applyBorder="1" applyAlignment="1">
      <alignment horizontal="right"/>
    </xf>
    <xf numFmtId="0" fontId="11" fillId="2" borderId="14" xfId="0" applyNumberFormat="1" applyFont="1" applyFill="1" applyBorder="1" applyAlignment="1">
      <alignment horizontal="left"/>
    </xf>
    <xf numFmtId="0" fontId="7" fillId="2" borderId="14" xfId="0" applyNumberFormat="1" applyFont="1" applyFill="1" applyBorder="1" applyAlignment="1">
      <alignment/>
    </xf>
    <xf numFmtId="0" fontId="1" fillId="2" borderId="14" xfId="0" applyNumberFormat="1" applyFont="1" applyFill="1" applyBorder="1" applyAlignment="1">
      <alignment horizontal="left"/>
    </xf>
    <xf numFmtId="0" fontId="1" fillId="2" borderId="14" xfId="0" applyNumberFormat="1" applyFont="1" applyFill="1" applyBorder="1" applyAlignment="1">
      <alignment/>
    </xf>
    <xf numFmtId="0" fontId="7" fillId="2" borderId="18" xfId="0" applyNumberFormat="1" applyFont="1" applyFill="1" applyBorder="1" applyAlignment="1">
      <alignment/>
    </xf>
    <xf numFmtId="0" fontId="4" fillId="2" borderId="15" xfId="0" applyNumberFormat="1" applyFont="1" applyFill="1" applyBorder="1" applyAlignment="1">
      <alignment/>
    </xf>
    <xf numFmtId="0" fontId="11" fillId="2" borderId="15" xfId="0" applyNumberFormat="1" applyFont="1" applyFill="1" applyBorder="1" applyAlignment="1">
      <alignment/>
    </xf>
    <xf numFmtId="0" fontId="31" fillId="2" borderId="0" xfId="0" applyNumberFormat="1" applyFont="1" applyFill="1" applyBorder="1" applyAlignment="1">
      <alignment/>
    </xf>
    <xf numFmtId="0" fontId="11" fillId="2" borderId="13" xfId="0" applyNumberFormat="1" applyFont="1" applyFill="1" applyBorder="1" applyAlignment="1">
      <alignment/>
    </xf>
    <xf numFmtId="0" fontId="11" fillId="2" borderId="14" xfId="0" applyNumberFormat="1" applyFont="1" applyFill="1" applyBorder="1" applyAlignment="1">
      <alignment horizontal="left" wrapText="1"/>
    </xf>
    <xf numFmtId="0" fontId="11" fillId="2" borderId="13" xfId="0" applyNumberFormat="1" applyFont="1" applyFill="1" applyBorder="1" applyAlignment="1">
      <alignment horizontal="right"/>
    </xf>
    <xf numFmtId="0" fontId="1" fillId="2" borderId="0" xfId="0" applyNumberFormat="1" applyFont="1" applyFill="1" applyBorder="1" applyAlignment="1">
      <alignment/>
    </xf>
    <xf numFmtId="0" fontId="4" fillId="2" borderId="18" xfId="0" applyNumberFormat="1" applyFont="1" applyFill="1" applyBorder="1" applyAlignment="1">
      <alignment/>
    </xf>
    <xf numFmtId="0" fontId="32" fillId="2" borderId="11" xfId="0" applyNumberFormat="1" applyFont="1" applyFill="1" applyBorder="1" applyAlignment="1">
      <alignment/>
    </xf>
    <xf numFmtId="0" fontId="11" fillId="2" borderId="0" xfId="0" applyNumberFormat="1" applyFont="1" applyFill="1" applyAlignment="1">
      <alignment horizontal="center"/>
    </xf>
    <xf numFmtId="0" fontId="31" fillId="2" borderId="0" xfId="0" applyNumberFormat="1" applyFont="1" applyFill="1" applyAlignment="1">
      <alignment horizontal="left"/>
    </xf>
    <xf numFmtId="49" fontId="11" fillId="2" borderId="4" xfId="0" applyNumberFormat="1" applyFont="1" applyFill="1" applyBorder="1" applyAlignment="1" applyProtection="1">
      <alignment horizontal="center"/>
      <protection locked="0"/>
    </xf>
    <xf numFmtId="49" fontId="11" fillId="2" borderId="0" xfId="0" applyNumberFormat="1" applyFont="1" applyFill="1" applyAlignment="1">
      <alignment horizontal="centerContinuous"/>
    </xf>
    <xf numFmtId="0" fontId="11" fillId="2" borderId="4" xfId="0" applyNumberFormat="1" applyFont="1" applyFill="1" applyBorder="1" applyAlignment="1" applyProtection="1">
      <alignment horizontal="center"/>
      <protection locked="0"/>
    </xf>
    <xf numFmtId="0" fontId="0" fillId="0" borderId="0" xfId="0" applyBorder="1" applyAlignment="1">
      <alignment wrapText="1"/>
    </xf>
    <xf numFmtId="164" fontId="11" fillId="2" borderId="1" xfId="0" applyNumberFormat="1" applyFont="1" applyFill="1" applyBorder="1" applyAlignment="1">
      <alignment horizontal="right"/>
    </xf>
    <xf numFmtId="164" fontId="11" fillId="2" borderId="2" xfId="0" applyNumberFormat="1" applyFont="1" applyFill="1" applyBorder="1" applyAlignment="1">
      <alignment horizontal="right"/>
    </xf>
    <xf numFmtId="164" fontId="11" fillId="2" borderId="3" xfId="0" applyNumberFormat="1" applyFont="1" applyFill="1" applyBorder="1" applyAlignment="1">
      <alignment horizontal="right"/>
    </xf>
    <xf numFmtId="0" fontId="0" fillId="2" borderId="0" xfId="0" applyFill="1" applyBorder="1" applyAlignment="1">
      <alignment/>
    </xf>
    <xf numFmtId="0" fontId="4" fillId="2" borderId="17" xfId="0" applyNumberFormat="1" applyFont="1" applyFill="1" applyBorder="1" applyAlignment="1">
      <alignment horizontal="left" wrapText="1"/>
    </xf>
    <xf numFmtId="0" fontId="4" fillId="2" borderId="11" xfId="0" applyNumberFormat="1" applyFont="1" applyFill="1" applyBorder="1" applyAlignment="1">
      <alignment horizontal="left" wrapText="1"/>
    </xf>
    <xf numFmtId="0" fontId="4" fillId="2" borderId="12" xfId="0" applyNumberFormat="1" applyFont="1" applyFill="1" applyBorder="1" applyAlignment="1">
      <alignment horizontal="left" wrapText="1"/>
    </xf>
    <xf numFmtId="0" fontId="8" fillId="2" borderId="13" xfId="0" applyNumberFormat="1" applyFont="1" applyFill="1" applyBorder="1" applyAlignment="1">
      <alignment/>
    </xf>
    <xf numFmtId="0" fontId="7" fillId="2" borderId="14" xfId="0" applyNumberFormat="1" applyFont="1" applyFill="1" applyBorder="1" applyAlignment="1">
      <alignment horizontal="left"/>
    </xf>
    <xf numFmtId="0" fontId="10" fillId="2" borderId="0" xfId="0" applyNumberFormat="1" applyFont="1" applyFill="1" applyBorder="1" applyAlignment="1">
      <alignment horizontal="centerContinuous"/>
    </xf>
    <xf numFmtId="0" fontId="10" fillId="2" borderId="0" xfId="0" applyNumberFormat="1" applyFont="1" applyFill="1" applyBorder="1" applyAlignment="1">
      <alignment horizontal="right"/>
    </xf>
    <xf numFmtId="0" fontId="10" fillId="2" borderId="14" xfId="0" applyNumberFormat="1" applyFont="1" applyFill="1" applyBorder="1" applyAlignment="1">
      <alignment horizontal="right" wrapText="1"/>
    </xf>
    <xf numFmtId="0" fontId="10" fillId="2" borderId="14" xfId="0" applyNumberFormat="1" applyFont="1" applyFill="1" applyBorder="1" applyAlignment="1">
      <alignment horizontal="right"/>
    </xf>
    <xf numFmtId="0" fontId="0" fillId="2" borderId="0" xfId="0" applyFill="1" applyBorder="1" applyAlignment="1">
      <alignment/>
    </xf>
    <xf numFmtId="0" fontId="0" fillId="2" borderId="19" xfId="0" applyFill="1" applyBorder="1" applyAlignment="1">
      <alignment/>
    </xf>
    <xf numFmtId="0" fontId="8" fillId="2" borderId="14" xfId="0" applyNumberFormat="1" applyFont="1" applyFill="1" applyBorder="1" applyAlignment="1">
      <alignment/>
    </xf>
    <xf numFmtId="0" fontId="0" fillId="2" borderId="20" xfId="0" applyFill="1" applyBorder="1" applyAlignment="1">
      <alignment/>
    </xf>
    <xf numFmtId="0" fontId="0" fillId="2" borderId="0" xfId="0" applyFill="1" applyBorder="1" applyAlignment="1">
      <alignment/>
    </xf>
    <xf numFmtId="164" fontId="11" fillId="2" borderId="13" xfId="0" applyNumberFormat="1" applyFont="1" applyFill="1" applyBorder="1" applyAlignment="1">
      <alignment horizontal="right"/>
    </xf>
    <xf numFmtId="0" fontId="7" fillId="2" borderId="14" xfId="0" applyNumberFormat="1" applyFont="1" applyFill="1" applyBorder="1" applyAlignment="1">
      <alignment horizontal="left" vertical="top"/>
    </xf>
    <xf numFmtId="0" fontId="8" fillId="2" borderId="18" xfId="0" applyNumberFormat="1" applyFont="1" applyFill="1" applyBorder="1" applyAlignment="1">
      <alignment/>
    </xf>
    <xf numFmtId="0" fontId="8" fillId="2" borderId="15" xfId="0" applyNumberFormat="1" applyFont="1" applyFill="1" applyBorder="1" applyAlignment="1">
      <alignment/>
    </xf>
    <xf numFmtId="0" fontId="8" fillId="2" borderId="16" xfId="0" applyNumberFormat="1" applyFont="1" applyFill="1" applyBorder="1" applyAlignment="1">
      <alignment/>
    </xf>
    <xf numFmtId="0" fontId="0" fillId="2" borderId="0" xfId="0" applyFill="1" applyBorder="1" applyAlignment="1">
      <alignment/>
    </xf>
    <xf numFmtId="0" fontId="0" fillId="2" borderId="11" xfId="0" applyNumberFormat="1" applyFont="1" applyFill="1" applyBorder="1" applyAlignment="1">
      <alignment/>
    </xf>
    <xf numFmtId="0" fontId="0" fillId="2" borderId="13" xfId="0" applyNumberFormat="1" applyFont="1" applyFill="1" applyBorder="1" applyAlignment="1">
      <alignment/>
    </xf>
    <xf numFmtId="0" fontId="4" fillId="2" borderId="17" xfId="0" applyNumberFormat="1" applyFont="1" applyFill="1" applyBorder="1" applyAlignment="1">
      <alignment wrapText="1"/>
    </xf>
    <xf numFmtId="0" fontId="0" fillId="0" borderId="11" xfId="0" applyBorder="1" applyAlignment="1">
      <alignment/>
    </xf>
    <xf numFmtId="0" fontId="15" fillId="2" borderId="0" xfId="0" applyNumberFormat="1" applyFont="1" applyFill="1" applyBorder="1" applyAlignment="1">
      <alignment/>
    </xf>
    <xf numFmtId="0" fontId="15" fillId="2" borderId="0" xfId="0" applyNumberFormat="1" applyFont="1" applyFill="1" applyBorder="1" applyAlignment="1">
      <alignment horizontal="centerContinuous" wrapText="1"/>
    </xf>
    <xf numFmtId="0" fontId="15" fillId="2" borderId="13" xfId="0" applyNumberFormat="1" applyFont="1" applyFill="1" applyBorder="1" applyAlignment="1">
      <alignment horizontal="centerContinuous" wrapText="1"/>
    </xf>
    <xf numFmtId="0" fontId="10" fillId="2" borderId="13" xfId="0" applyNumberFormat="1" applyFont="1" applyFill="1" applyBorder="1" applyAlignment="1">
      <alignment horizontal="right"/>
    </xf>
    <xf numFmtId="0" fontId="13" fillId="2" borderId="13" xfId="0" applyNumberFormat="1" applyFont="1" applyFill="1" applyBorder="1" applyAlignment="1">
      <alignment horizontal="left"/>
    </xf>
    <xf numFmtId="0" fontId="10" fillId="2" borderId="13" xfId="0" applyNumberFormat="1" applyFont="1" applyFill="1" applyBorder="1" applyAlignment="1">
      <alignment horizontal="centerContinuous"/>
    </xf>
    <xf numFmtId="0" fontId="11" fillId="2" borderId="13" xfId="0" applyNumberFormat="1" applyFont="1" applyFill="1" applyBorder="1" applyAlignment="1">
      <alignment horizontal="right" wrapText="1"/>
    </xf>
    <xf numFmtId="0" fontId="12" fillId="2" borderId="13" xfId="0" applyNumberFormat="1" applyFont="1" applyFill="1" applyBorder="1" applyAlignment="1">
      <alignment horizontal="left"/>
    </xf>
    <xf numFmtId="0" fontId="7" fillId="2" borderId="14" xfId="0" applyNumberFormat="1" applyFont="1" applyFill="1" applyBorder="1" applyAlignment="1">
      <alignment horizontal="left" vertical="top" wrapText="1"/>
    </xf>
    <xf numFmtId="0" fontId="0" fillId="2" borderId="21" xfId="0" applyFill="1" applyBorder="1" applyAlignment="1">
      <alignment/>
    </xf>
    <xf numFmtId="0" fontId="31" fillId="2" borderId="17" xfId="0" applyNumberFormat="1" applyFont="1" applyFill="1" applyBorder="1" applyAlignment="1">
      <alignment/>
    </xf>
    <xf numFmtId="0" fontId="8" fillId="2" borderId="11" xfId="0" applyNumberFormat="1" applyFont="1" applyFill="1" applyBorder="1" applyAlignment="1">
      <alignment/>
    </xf>
    <xf numFmtId="0" fontId="8" fillId="2" borderId="12" xfId="0" applyNumberFormat="1" applyFont="1" applyFill="1" applyBorder="1" applyAlignment="1">
      <alignment/>
    </xf>
    <xf numFmtId="0" fontId="0" fillId="2" borderId="0" xfId="0" applyFill="1" applyBorder="1" applyAlignment="1">
      <alignment/>
    </xf>
    <xf numFmtId="0" fontId="0" fillId="2" borderId="22" xfId="0" applyFill="1" applyBorder="1" applyAlignment="1">
      <alignment/>
    </xf>
    <xf numFmtId="0" fontId="7" fillId="2" borderId="0" xfId="0" applyNumberFormat="1" applyFont="1" applyFill="1" applyBorder="1" applyAlignment="1">
      <alignment horizontal="left"/>
    </xf>
    <xf numFmtId="0" fontId="0" fillId="2" borderId="0" xfId="0" applyFill="1" applyBorder="1" applyAlignment="1">
      <alignment/>
    </xf>
    <xf numFmtId="0" fontId="32" fillId="2" borderId="14" xfId="0" applyNumberFormat="1" applyFont="1" applyFill="1" applyBorder="1" applyAlignment="1">
      <alignment/>
    </xf>
    <xf numFmtId="0" fontId="10" fillId="3" borderId="0" xfId="0" applyNumberFormat="1" applyFont="1" applyFill="1" applyBorder="1" applyAlignment="1">
      <alignment horizontal="center"/>
    </xf>
    <xf numFmtId="0" fontId="20" fillId="2" borderId="17" xfId="0" applyNumberFormat="1" applyFont="1" applyFill="1" applyBorder="1" applyAlignment="1">
      <alignment/>
    </xf>
    <xf numFmtId="0" fontId="20" fillId="2" borderId="11" xfId="0" applyNumberFormat="1" applyFont="1" applyFill="1" applyBorder="1" applyAlignment="1">
      <alignment/>
    </xf>
    <xf numFmtId="0" fontId="28" fillId="2" borderId="11" xfId="0" applyNumberFormat="1" applyFont="1" applyFill="1" applyBorder="1" applyAlignment="1">
      <alignment horizontal="centerContinuous"/>
    </xf>
    <xf numFmtId="0" fontId="28" fillId="2" borderId="11" xfId="0" applyNumberFormat="1" applyFont="1" applyFill="1" applyBorder="1" applyAlignment="1">
      <alignment horizontal="right"/>
    </xf>
    <xf numFmtId="0" fontId="27" fillId="2" borderId="12" xfId="0" applyNumberFormat="1" applyFont="1" applyFill="1" applyBorder="1" applyAlignment="1">
      <alignment horizontal="centerContinuous"/>
    </xf>
    <xf numFmtId="0" fontId="20" fillId="2" borderId="14" xfId="0" applyNumberFormat="1" applyFont="1" applyFill="1" applyBorder="1" applyAlignment="1">
      <alignment/>
    </xf>
    <xf numFmtId="0" fontId="28" fillId="2" borderId="0" xfId="0" applyNumberFormat="1" applyFont="1" applyFill="1" applyBorder="1" applyAlignment="1">
      <alignment horizontal="right"/>
    </xf>
    <xf numFmtId="0" fontId="28" fillId="2" borderId="13" xfId="0" applyNumberFormat="1" applyFont="1" applyFill="1" applyBorder="1" applyAlignment="1">
      <alignment horizontal="right"/>
    </xf>
    <xf numFmtId="0" fontId="27" fillId="2" borderId="14" xfId="0" applyNumberFormat="1" applyFont="1" applyFill="1" applyBorder="1" applyAlignment="1">
      <alignment horizontal="left"/>
    </xf>
    <xf numFmtId="0" fontId="27" fillId="2" borderId="0" xfId="0" applyNumberFormat="1" applyFont="1" applyFill="1" applyBorder="1" applyAlignment="1">
      <alignment horizontal="left"/>
    </xf>
    <xf numFmtId="2" fontId="28" fillId="2" borderId="0" xfId="0" applyNumberFormat="1" applyFont="1" applyFill="1" applyBorder="1" applyAlignment="1">
      <alignment horizontal="right"/>
    </xf>
    <xf numFmtId="2" fontId="28" fillId="2" borderId="13" xfId="0" applyNumberFormat="1" applyFont="1" applyFill="1" applyBorder="1" applyAlignment="1">
      <alignment horizontal="right"/>
    </xf>
    <xf numFmtId="0" fontId="27" fillId="2" borderId="18" xfId="0" applyNumberFormat="1" applyFont="1" applyFill="1" applyBorder="1" applyAlignment="1">
      <alignment horizontal="left"/>
    </xf>
    <xf numFmtId="0" fontId="27" fillId="2" borderId="15" xfId="0" applyNumberFormat="1" applyFont="1" applyFill="1" applyBorder="1" applyAlignment="1">
      <alignment horizontal="left"/>
    </xf>
    <xf numFmtId="2" fontId="28" fillId="2" borderId="15" xfId="0" applyNumberFormat="1" applyFont="1" applyFill="1" applyBorder="1" applyAlignment="1">
      <alignment horizontal="right"/>
    </xf>
    <xf numFmtId="2" fontId="28" fillId="2" borderId="16" xfId="0" applyNumberFormat="1" applyFont="1" applyFill="1" applyBorder="1" applyAlignment="1">
      <alignment horizontal="right"/>
    </xf>
    <xf numFmtId="0" fontId="4" fillId="2" borderId="14" xfId="0" applyNumberFormat="1" applyFont="1" applyFill="1" applyBorder="1" applyAlignment="1">
      <alignment/>
    </xf>
    <xf numFmtId="0" fontId="1" fillId="2" borderId="17" xfId="0" applyNumberFormat="1" applyFont="1" applyFill="1" applyBorder="1" applyAlignment="1">
      <alignment/>
    </xf>
    <xf numFmtId="0" fontId="1" fillId="3" borderId="11" xfId="0" applyNumberFormat="1" applyFont="1" applyFill="1" applyBorder="1" applyAlignment="1">
      <alignment/>
    </xf>
    <xf numFmtId="0" fontId="17" fillId="3" borderId="11" xfId="0" applyNumberFormat="1" applyFont="1" applyFill="1" applyBorder="1" applyAlignment="1">
      <alignment horizontal="centerContinuous" wrapText="1"/>
    </xf>
    <xf numFmtId="0" fontId="16" fillId="3" borderId="11" xfId="0" applyNumberFormat="1" applyFont="1" applyFill="1" applyBorder="1" applyAlignment="1">
      <alignment horizontal="center"/>
    </xf>
    <xf numFmtId="0" fontId="2" fillId="3" borderId="11" xfId="0" applyNumberFormat="1" applyFont="1" applyFill="1" applyBorder="1" applyAlignment="1">
      <alignment horizontal="centerContinuous"/>
    </xf>
    <xf numFmtId="0" fontId="11" fillId="3" borderId="11" xfId="0" applyNumberFormat="1" applyFont="1" applyFill="1" applyBorder="1" applyAlignment="1">
      <alignment/>
    </xf>
    <xf numFmtId="0" fontId="2" fillId="3" borderId="11" xfId="0" applyNumberFormat="1" applyFont="1" applyFill="1" applyBorder="1" applyAlignment="1">
      <alignment horizontal="right" wrapText="1"/>
    </xf>
    <xf numFmtId="0" fontId="2" fillId="3" borderId="11" xfId="0" applyNumberFormat="1" applyFont="1" applyFill="1" applyBorder="1" applyAlignment="1">
      <alignment horizontal="centerContinuous" wrapText="1"/>
    </xf>
    <xf numFmtId="0" fontId="9" fillId="3" borderId="12" xfId="0" applyNumberFormat="1" applyFont="1" applyFill="1" applyBorder="1" applyAlignment="1">
      <alignment horizontal="centerContinuous"/>
    </xf>
    <xf numFmtId="0" fontId="2" fillId="2" borderId="0" xfId="0" applyNumberFormat="1" applyFont="1" applyFill="1" applyBorder="1" applyAlignment="1">
      <alignment/>
    </xf>
    <xf numFmtId="0" fontId="2" fillId="2" borderId="0" xfId="0" applyNumberFormat="1" applyFont="1" applyFill="1" applyBorder="1" applyAlignment="1">
      <alignment horizontal="right"/>
    </xf>
    <xf numFmtId="0" fontId="2" fillId="2" borderId="13" xfId="0" applyNumberFormat="1" applyFont="1" applyFill="1" applyBorder="1" applyAlignment="1">
      <alignment horizontal="right"/>
    </xf>
    <xf numFmtId="0" fontId="2" fillId="2" borderId="13" xfId="0" applyNumberFormat="1" applyFont="1" applyFill="1" applyBorder="1" applyAlignment="1">
      <alignment/>
    </xf>
    <xf numFmtId="0" fontId="4" fillId="2" borderId="0" xfId="0" applyNumberFormat="1" applyFont="1" applyFill="1" applyBorder="1" applyAlignment="1">
      <alignment horizontal="centerContinuous"/>
    </xf>
    <xf numFmtId="0" fontId="4" fillId="2" borderId="13" xfId="0" applyNumberFormat="1" applyFont="1" applyFill="1" applyBorder="1" applyAlignment="1">
      <alignment horizontal="centerContinuous"/>
    </xf>
    <xf numFmtId="2" fontId="4" fillId="2" borderId="0" xfId="0" applyNumberFormat="1" applyFont="1" applyFill="1" applyBorder="1" applyAlignment="1">
      <alignment/>
    </xf>
    <xf numFmtId="2" fontId="4" fillId="2" borderId="13" xfId="0" applyNumberFormat="1" applyFont="1" applyFill="1" applyBorder="1" applyAlignment="1">
      <alignment/>
    </xf>
    <xf numFmtId="2" fontId="11" fillId="2" borderId="0" xfId="0" applyNumberFormat="1" applyFont="1" applyFill="1" applyBorder="1" applyAlignment="1">
      <alignment horizontal="right"/>
    </xf>
    <xf numFmtId="2" fontId="11" fillId="2" borderId="13" xfId="0" applyNumberFormat="1" applyFont="1" applyFill="1" applyBorder="1" applyAlignment="1">
      <alignment horizontal="right"/>
    </xf>
    <xf numFmtId="2" fontId="2" fillId="2" borderId="0" xfId="0" applyNumberFormat="1" applyFont="1" applyFill="1" applyBorder="1" applyAlignment="1">
      <alignment horizontal="right"/>
    </xf>
    <xf numFmtId="0" fontId="1" fillId="2" borderId="14" xfId="0" applyNumberFormat="1" applyFont="1" applyFill="1" applyBorder="1" applyAlignment="1">
      <alignment horizontal="left"/>
    </xf>
    <xf numFmtId="0" fontId="4" fillId="2" borderId="0" xfId="0" applyNumberFormat="1" applyFont="1" applyFill="1" applyBorder="1" applyAlignment="1">
      <alignment horizontal="right" wrapText="1"/>
    </xf>
    <xf numFmtId="0" fontId="4" fillId="2" borderId="13" xfId="0" applyNumberFormat="1" applyFont="1" applyFill="1" applyBorder="1" applyAlignment="1">
      <alignment horizontal="right" wrapText="1"/>
    </xf>
    <xf numFmtId="0" fontId="32" fillId="2" borderId="14" xfId="0" applyNumberFormat="1" applyFont="1" applyFill="1" applyBorder="1" applyAlignment="1" applyProtection="1">
      <alignment horizontal="left"/>
      <protection locked="0"/>
    </xf>
    <xf numFmtId="0" fontId="7" fillId="2" borderId="0" xfId="0" applyNumberFormat="1" applyFont="1" applyFill="1" applyBorder="1" applyAlignment="1">
      <alignment/>
    </xf>
    <xf numFmtId="0" fontId="1" fillId="2" borderId="11" xfId="0" applyNumberFormat="1" applyFont="1" applyFill="1" applyBorder="1" applyAlignment="1">
      <alignment/>
    </xf>
    <xf numFmtId="0" fontId="1" fillId="2" borderId="12" xfId="0" applyNumberFormat="1" applyFont="1" applyFill="1" applyBorder="1" applyAlignment="1">
      <alignment/>
    </xf>
    <xf numFmtId="0" fontId="7" fillId="2" borderId="13" xfId="0" applyNumberFormat="1" applyFont="1" applyFill="1" applyBorder="1" applyAlignment="1">
      <alignment/>
    </xf>
    <xf numFmtId="0" fontId="11" fillId="2" borderId="18" xfId="0" applyNumberFormat="1" applyFont="1" applyFill="1" applyBorder="1" applyAlignment="1">
      <alignment/>
    </xf>
    <xf numFmtId="0" fontId="31" fillId="2" borderId="11" xfId="0" applyNumberFormat="1" applyFont="1" applyFill="1" applyBorder="1" applyAlignment="1">
      <alignment/>
    </xf>
    <xf numFmtId="0" fontId="31" fillId="2" borderId="11" xfId="0" applyNumberFormat="1" applyFont="1" applyFill="1" applyBorder="1" applyAlignment="1">
      <alignment/>
    </xf>
    <xf numFmtId="164" fontId="11" fillId="2" borderId="15" xfId="0" applyNumberFormat="1" applyFont="1" applyFill="1" applyBorder="1" applyAlignment="1">
      <alignment horizontal="right"/>
    </xf>
    <xf numFmtId="164" fontId="11" fillId="2" borderId="16" xfId="0" applyNumberFormat="1" applyFont="1" applyFill="1" applyBorder="1" applyAlignment="1">
      <alignment horizontal="right"/>
    </xf>
    <xf numFmtId="0" fontId="7" fillId="2" borderId="23" xfId="0" applyNumberFormat="1" applyFont="1" applyFill="1" applyBorder="1" applyAlignment="1">
      <alignment/>
    </xf>
    <xf numFmtId="170" fontId="11" fillId="4" borderId="0" xfId="0" applyNumberFormat="1" applyFont="1" applyFill="1" applyBorder="1" applyAlignment="1" applyProtection="1">
      <alignment horizontal="left" vertical="center" indent="1"/>
      <protection locked="0"/>
    </xf>
    <xf numFmtId="0" fontId="7" fillId="2" borderId="24" xfId="0" applyNumberFormat="1" applyFont="1" applyFill="1" applyBorder="1" applyAlignment="1">
      <alignment/>
    </xf>
    <xf numFmtId="0" fontId="11" fillId="2" borderId="24" xfId="0" applyNumberFormat="1" applyFont="1" applyFill="1" applyBorder="1" applyAlignment="1">
      <alignment/>
    </xf>
    <xf numFmtId="0" fontId="0" fillId="2" borderId="25" xfId="0" applyFill="1" applyBorder="1" applyAlignment="1">
      <alignment horizontal="center" vertical="center"/>
    </xf>
    <xf numFmtId="0" fontId="7" fillId="2" borderId="0" xfId="0" applyNumberFormat="1" applyFont="1" applyFill="1" applyBorder="1" applyAlignment="1">
      <alignment horizontal="centerContinuous"/>
    </xf>
    <xf numFmtId="0" fontId="11" fillId="2" borderId="0" xfId="0" applyNumberFormat="1" applyFont="1" applyFill="1" applyBorder="1" applyAlignment="1">
      <alignment horizontal="centerContinuous"/>
    </xf>
    <xf numFmtId="0" fontId="11" fillId="2" borderId="0" xfId="0" applyNumberFormat="1" applyFont="1" applyFill="1" applyAlignment="1">
      <alignment horizontal="right" vertical="center"/>
    </xf>
    <xf numFmtId="0" fontId="10" fillId="2" borderId="0" xfId="0" applyNumberFormat="1" applyFont="1" applyFill="1" applyAlignment="1">
      <alignment horizontal="left"/>
    </xf>
    <xf numFmtId="0" fontId="0" fillId="0" borderId="0" xfId="0" applyBorder="1" applyAlignment="1">
      <alignment horizontal="center"/>
    </xf>
    <xf numFmtId="0" fontId="11" fillId="2" borderId="14" xfId="0" applyNumberFormat="1" applyFont="1" applyFill="1" applyBorder="1" applyAlignment="1">
      <alignment horizontal="left" indent="1"/>
    </xf>
    <xf numFmtId="166" fontId="11" fillId="2" borderId="0" xfId="0" applyNumberFormat="1" applyFont="1" applyFill="1" applyBorder="1" applyAlignment="1">
      <alignment/>
    </xf>
    <xf numFmtId="0" fontId="11" fillId="2" borderId="14" xfId="0" applyNumberFormat="1" applyFont="1" applyFill="1" applyBorder="1" applyAlignment="1">
      <alignment horizontal="left" indent="2"/>
    </xf>
    <xf numFmtId="0" fontId="11" fillId="2" borderId="14" xfId="0" applyNumberFormat="1" applyFont="1" applyFill="1" applyBorder="1" applyAlignment="1">
      <alignment horizontal="left" indent="3"/>
    </xf>
    <xf numFmtId="0" fontId="11" fillId="2" borderId="14" xfId="0" applyNumberFormat="1" applyFont="1" applyFill="1" applyBorder="1" applyAlignment="1">
      <alignment horizontal="left" wrapText="1" indent="2"/>
    </xf>
    <xf numFmtId="166" fontId="11" fillId="2" borderId="0" xfId="0" applyNumberFormat="1" applyFont="1" applyFill="1" applyBorder="1" applyAlignment="1">
      <alignment horizontal="right"/>
    </xf>
    <xf numFmtId="166" fontId="4" fillId="2" borderId="0" xfId="0" applyNumberFormat="1" applyFont="1" applyFill="1" applyBorder="1" applyAlignment="1">
      <alignment/>
    </xf>
    <xf numFmtId="0" fontId="11" fillId="2" borderId="14" xfId="0" applyNumberFormat="1" applyFont="1" applyFill="1" applyBorder="1" applyAlignment="1">
      <alignment horizontal="left" indent="4"/>
    </xf>
    <xf numFmtId="0" fontId="11" fillId="2" borderId="18" xfId="0" applyNumberFormat="1" applyFont="1" applyFill="1" applyBorder="1" applyAlignment="1">
      <alignment horizontal="left" indent="1"/>
    </xf>
    <xf numFmtId="166" fontId="11" fillId="2" borderId="15" xfId="0" applyNumberFormat="1" applyFont="1" applyFill="1" applyBorder="1" applyAlignment="1">
      <alignment/>
    </xf>
    <xf numFmtId="166" fontId="4" fillId="2" borderId="11" xfId="0" applyNumberFormat="1" applyFont="1" applyFill="1" applyBorder="1" applyAlignment="1">
      <alignment/>
    </xf>
    <xf numFmtId="166" fontId="4" fillId="2" borderId="12" xfId="0" applyNumberFormat="1" applyFont="1" applyFill="1" applyBorder="1" applyAlignment="1">
      <alignment/>
    </xf>
    <xf numFmtId="166" fontId="4" fillId="2" borderId="0" xfId="0" applyNumberFormat="1" applyFont="1" applyFill="1" applyBorder="1" applyAlignment="1">
      <alignment horizontal="right"/>
    </xf>
    <xf numFmtId="166" fontId="4" fillId="2" borderId="13" xfId="0" applyNumberFormat="1" applyFont="1" applyFill="1" applyBorder="1" applyAlignment="1">
      <alignment horizontal="right"/>
    </xf>
    <xf numFmtId="166" fontId="4" fillId="2" borderId="13" xfId="0" applyNumberFormat="1" applyFont="1" applyFill="1" applyBorder="1" applyAlignment="1">
      <alignment/>
    </xf>
    <xf numFmtId="166" fontId="4" fillId="2" borderId="15" xfId="0" applyNumberFormat="1" applyFont="1" applyFill="1" applyBorder="1" applyAlignment="1">
      <alignment/>
    </xf>
    <xf numFmtId="166" fontId="4" fillId="2" borderId="16" xfId="0" applyNumberFormat="1" applyFont="1" applyFill="1" applyBorder="1" applyAlignment="1">
      <alignment/>
    </xf>
    <xf numFmtId="166" fontId="4" fillId="2" borderId="0" xfId="0" applyNumberFormat="1" applyFont="1" applyFill="1" applyAlignment="1">
      <alignment horizontal="right"/>
    </xf>
    <xf numFmtId="166" fontId="4" fillId="2" borderId="0" xfId="0" applyNumberFormat="1" applyFont="1" applyFill="1" applyBorder="1" applyAlignment="1">
      <alignment horizontal="right"/>
    </xf>
    <xf numFmtId="0" fontId="4" fillId="2" borderId="0" xfId="0" applyFont="1" applyFill="1" applyBorder="1" applyAlignment="1">
      <alignment horizontal="left"/>
    </xf>
    <xf numFmtId="0" fontId="11" fillId="2" borderId="0" xfId="0" applyNumberFormat="1" applyFont="1" applyFill="1" applyBorder="1" applyAlignment="1">
      <alignment/>
    </xf>
    <xf numFmtId="0" fontId="11" fillId="2" borderId="0" xfId="0" applyNumberFormat="1" applyFont="1" applyFill="1" applyAlignment="1">
      <alignment horizontal="centerContinuous" wrapText="1"/>
    </xf>
    <xf numFmtId="0" fontId="11" fillId="2" borderId="0" xfId="0" applyNumberFormat="1" applyFont="1" applyFill="1" applyBorder="1" applyAlignment="1">
      <alignment horizontal="centerContinuous"/>
    </xf>
    <xf numFmtId="0" fontId="11" fillId="2" borderId="0" xfId="0" applyNumberFormat="1" applyFont="1" applyFill="1" applyBorder="1" applyAlignment="1">
      <alignment horizontal="right" wrapText="1"/>
    </xf>
    <xf numFmtId="0" fontId="4" fillId="0" borderId="0" xfId="0" applyFont="1" applyBorder="1" applyAlignment="1">
      <alignment/>
    </xf>
    <xf numFmtId="0" fontId="11" fillId="2" borderId="0" xfId="0" applyNumberFormat="1" applyFont="1" applyFill="1" applyAlignment="1">
      <alignment horizontal="right" vertical="center"/>
    </xf>
    <xf numFmtId="0" fontId="11" fillId="2" borderId="0" xfId="0" applyNumberFormat="1" applyFont="1" applyFill="1" applyBorder="1" applyAlignment="1">
      <alignment horizontal="left"/>
    </xf>
    <xf numFmtId="0" fontId="11" fillId="2" borderId="0" xfId="0" applyNumberFormat="1" applyFont="1" applyFill="1" applyAlignment="1">
      <alignment/>
    </xf>
    <xf numFmtId="0" fontId="4" fillId="2" borderId="0" xfId="0" applyFont="1" applyFill="1" applyBorder="1" applyAlignment="1">
      <alignment horizontal="left" wrapText="1"/>
    </xf>
    <xf numFmtId="0" fontId="11" fillId="2" borderId="24" xfId="0" applyNumberFormat="1" applyFont="1" applyFill="1" applyBorder="1" applyAlignment="1">
      <alignment/>
    </xf>
    <xf numFmtId="0" fontId="11" fillId="2" borderId="4" xfId="0" applyNumberFormat="1" applyFont="1" applyFill="1" applyBorder="1" applyAlignment="1" applyProtection="1">
      <alignment horizontal="center" vertical="center"/>
      <protection locked="0"/>
    </xf>
    <xf numFmtId="17" fontId="1" fillId="2" borderId="0" xfId="0" applyNumberFormat="1" applyFont="1" applyFill="1" applyAlignment="1">
      <alignment/>
    </xf>
    <xf numFmtId="0" fontId="8" fillId="2" borderId="24" xfId="0" applyNumberFormat="1" applyFont="1" applyFill="1" applyBorder="1" applyAlignment="1">
      <alignment/>
    </xf>
    <xf numFmtId="166" fontId="20" fillId="2" borderId="0" xfId="0" applyNumberFormat="1" applyFont="1" applyFill="1" applyAlignment="1">
      <alignment horizontal="centerContinuous"/>
    </xf>
    <xf numFmtId="176" fontId="11" fillId="2" borderId="0" xfId="0" applyNumberFormat="1" applyFont="1" applyFill="1" applyAlignment="1" applyProtection="1">
      <alignment/>
      <protection/>
    </xf>
    <xf numFmtId="0" fontId="11" fillId="2" borderId="0" xfId="0" applyNumberFormat="1" applyFont="1" applyFill="1" applyAlignment="1">
      <alignment vertical="top"/>
    </xf>
    <xf numFmtId="0" fontId="11" fillId="2" borderId="0" xfId="0" applyNumberFormat="1" applyFont="1" applyFill="1" applyAlignment="1">
      <alignment vertical="top" wrapText="1"/>
    </xf>
    <xf numFmtId="0" fontId="0" fillId="2" borderId="0" xfId="0" applyFill="1" applyAlignment="1">
      <alignment vertical="top"/>
    </xf>
    <xf numFmtId="0" fontId="1" fillId="2" borderId="0" xfId="0" applyNumberFormat="1" applyFont="1" applyFill="1" applyAlignment="1">
      <alignment horizontal="right"/>
    </xf>
    <xf numFmtId="0" fontId="4" fillId="2" borderId="0" xfId="0" applyNumberFormat="1" applyFont="1" applyFill="1" applyAlignment="1">
      <alignment horizontal="right"/>
    </xf>
    <xf numFmtId="0" fontId="4" fillId="2" borderId="15" xfId="0" applyNumberFormat="1" applyFont="1" applyFill="1" applyBorder="1" applyAlignment="1">
      <alignment horizontal="right"/>
    </xf>
    <xf numFmtId="177" fontId="4" fillId="2" borderId="0" xfId="0" applyNumberFormat="1" applyFont="1" applyFill="1" applyAlignment="1">
      <alignment/>
    </xf>
    <xf numFmtId="177" fontId="11" fillId="2" borderId="0" xfId="0" applyNumberFormat="1" applyFont="1" applyFill="1" applyAlignment="1">
      <alignment/>
    </xf>
    <xf numFmtId="177" fontId="0" fillId="2" borderId="0" xfId="0" applyNumberFormat="1" applyFill="1" applyAlignment="1">
      <alignment vertical="top"/>
    </xf>
    <xf numFmtId="177" fontId="0" fillId="2" borderId="0" xfId="0" applyNumberFormat="1" applyFill="1" applyBorder="1" applyAlignment="1">
      <alignment vertical="top"/>
    </xf>
    <xf numFmtId="0" fontId="31" fillId="2" borderId="17" xfId="0" applyNumberFormat="1" applyFont="1" applyFill="1" applyBorder="1" applyAlignment="1">
      <alignment horizontal="left"/>
    </xf>
    <xf numFmtId="177" fontId="31" fillId="2" borderId="11" xfId="0" applyNumberFormat="1" applyFont="1" applyFill="1" applyBorder="1" applyAlignment="1">
      <alignment horizontal="right"/>
    </xf>
    <xf numFmtId="177" fontId="31" fillId="2" borderId="11" xfId="0" applyNumberFormat="1" applyFont="1" applyFill="1" applyBorder="1" applyAlignment="1">
      <alignment/>
    </xf>
    <xf numFmtId="177" fontId="31" fillId="2" borderId="12" xfId="0" applyNumberFormat="1" applyFont="1" applyFill="1" applyBorder="1" applyAlignment="1">
      <alignment/>
    </xf>
    <xf numFmtId="177" fontId="11" fillId="2" borderId="0" xfId="0" applyNumberFormat="1" applyFont="1" applyFill="1" applyBorder="1" applyAlignment="1">
      <alignment horizontal="right"/>
    </xf>
    <xf numFmtId="177" fontId="4" fillId="2" borderId="0" xfId="0" applyNumberFormat="1" applyFont="1" applyFill="1" applyBorder="1" applyAlignment="1">
      <alignment horizontal="right"/>
    </xf>
    <xf numFmtId="177" fontId="4" fillId="2" borderId="13" xfId="0" applyNumberFormat="1" applyFont="1" applyFill="1" applyBorder="1" applyAlignment="1">
      <alignment horizontal="right"/>
    </xf>
    <xf numFmtId="177" fontId="4" fillId="2" borderId="0" xfId="0" applyNumberFormat="1" applyFont="1" applyFill="1" applyBorder="1" applyAlignment="1">
      <alignment/>
    </xf>
    <xf numFmtId="177" fontId="11" fillId="2" borderId="0" xfId="0" applyNumberFormat="1" applyFont="1" applyFill="1" applyBorder="1" applyAlignment="1">
      <alignment/>
    </xf>
    <xf numFmtId="177" fontId="4" fillId="2" borderId="13" xfId="0" applyNumberFormat="1" applyFont="1" applyFill="1" applyBorder="1" applyAlignment="1">
      <alignment/>
    </xf>
    <xf numFmtId="0" fontId="11" fillId="2" borderId="0" xfId="0" applyNumberFormat="1" applyFont="1" applyFill="1" applyBorder="1" applyAlignment="1">
      <alignment horizontal="left" indent="3"/>
    </xf>
    <xf numFmtId="177" fontId="4" fillId="2" borderId="15" xfId="0" applyNumberFormat="1" applyFont="1" applyFill="1" applyBorder="1" applyAlignment="1">
      <alignment/>
    </xf>
    <xf numFmtId="177" fontId="4" fillId="2" borderId="16" xfId="0" applyNumberFormat="1" applyFont="1" applyFill="1" applyBorder="1" applyAlignment="1">
      <alignment/>
    </xf>
    <xf numFmtId="0" fontId="4" fillId="2" borderId="14" xfId="0" applyNumberFormat="1" applyFont="1" applyFill="1" applyBorder="1" applyAlignment="1">
      <alignment horizontal="left"/>
    </xf>
    <xf numFmtId="0" fontId="4" fillId="2" borderId="0" xfId="0" applyNumberFormat="1" applyFont="1" applyFill="1" applyAlignment="1">
      <alignment/>
    </xf>
    <xf numFmtId="166" fontId="11" fillId="2" borderId="15" xfId="0" applyNumberFormat="1" applyFont="1" applyFill="1" applyBorder="1" applyAlignment="1">
      <alignment horizontal="right"/>
    </xf>
    <xf numFmtId="175" fontId="12" fillId="2" borderId="0" xfId="0" applyNumberFormat="1" applyFont="1" applyFill="1" applyBorder="1" applyAlignment="1">
      <alignment horizontal="left"/>
    </xf>
    <xf numFmtId="0" fontId="0" fillId="0" borderId="0" xfId="0" applyBorder="1" applyAlignment="1" applyProtection="1">
      <alignment/>
      <protection locked="0"/>
    </xf>
    <xf numFmtId="0" fontId="7" fillId="2" borderId="0" xfId="0" applyNumberFormat="1" applyFont="1" applyFill="1" applyBorder="1" applyAlignment="1">
      <alignment horizontal="left" wrapText="1"/>
    </xf>
    <xf numFmtId="0" fontId="20" fillId="2" borderId="0" xfId="0" applyNumberFormat="1" applyFont="1" applyFill="1" applyBorder="1" applyAlignment="1" applyProtection="1">
      <alignment/>
      <protection/>
    </xf>
    <xf numFmtId="2" fontId="11" fillId="2" borderId="0" xfId="0" applyNumberFormat="1" applyFont="1" applyFill="1" applyBorder="1" applyAlignment="1" applyProtection="1">
      <alignment/>
      <protection locked="0"/>
    </xf>
    <xf numFmtId="2" fontId="11" fillId="2" borderId="13" xfId="0" applyNumberFormat="1" applyFont="1" applyFill="1" applyBorder="1" applyAlignment="1" applyProtection="1">
      <alignment/>
      <protection locked="0"/>
    </xf>
    <xf numFmtId="2" fontId="11" fillId="2" borderId="0" xfId="0" applyNumberFormat="1" applyFont="1" applyFill="1" applyBorder="1" applyAlignment="1">
      <alignment/>
    </xf>
    <xf numFmtId="2" fontId="4" fillId="2" borderId="0" xfId="0" applyNumberFormat="1" applyFont="1" applyFill="1" applyBorder="1" applyAlignment="1">
      <alignment horizontal="right" wrapText="1"/>
    </xf>
    <xf numFmtId="2" fontId="4" fillId="2" borderId="13" xfId="0" applyNumberFormat="1" applyFont="1" applyFill="1" applyBorder="1" applyAlignment="1">
      <alignment horizontal="right" wrapText="1"/>
    </xf>
    <xf numFmtId="2" fontId="11" fillId="2" borderId="13" xfId="0" applyNumberFormat="1" applyFont="1" applyFill="1" applyBorder="1" applyAlignment="1">
      <alignment/>
    </xf>
    <xf numFmtId="175" fontId="28" fillId="2" borderId="13" xfId="0" applyNumberFormat="1" applyFont="1" applyFill="1" applyBorder="1" applyAlignment="1">
      <alignment horizontal="right"/>
    </xf>
    <xf numFmtId="0" fontId="11" fillId="2" borderId="0" xfId="0" applyNumberFormat="1" applyFont="1" applyFill="1" applyAlignment="1">
      <alignment horizontal="right"/>
    </xf>
    <xf numFmtId="0" fontId="1" fillId="2" borderId="14" xfId="0" applyNumberFormat="1" applyFont="1" applyFill="1" applyBorder="1" applyAlignment="1" applyProtection="1">
      <alignment/>
      <protection locked="0"/>
    </xf>
    <xf numFmtId="164" fontId="19" fillId="2" borderId="0" xfId="0" applyNumberFormat="1" applyFont="1" applyFill="1" applyBorder="1" applyAlignment="1">
      <alignment/>
    </xf>
    <xf numFmtId="0" fontId="11" fillId="2" borderId="16" xfId="0" applyNumberFormat="1" applyFont="1" applyFill="1" applyBorder="1" applyAlignment="1">
      <alignment/>
    </xf>
    <xf numFmtId="0" fontId="4" fillId="2" borderId="0" xfId="0" applyNumberFormat="1" applyFont="1" applyFill="1" applyAlignment="1">
      <alignment horizontal="left" indent="3"/>
    </xf>
    <xf numFmtId="0" fontId="4" fillId="2" borderId="15" xfId="0" applyNumberFormat="1" applyFont="1" applyFill="1" applyBorder="1" applyAlignment="1">
      <alignment horizontal="left" indent="3"/>
    </xf>
    <xf numFmtId="0" fontId="4" fillId="2" borderId="0" xfId="0" applyNumberFormat="1" applyFont="1" applyFill="1" applyBorder="1" applyAlignment="1">
      <alignment horizontal="left" indent="3"/>
    </xf>
    <xf numFmtId="0" fontId="7" fillId="2" borderId="0" xfId="0" applyNumberFormat="1" applyFont="1" applyFill="1" applyBorder="1" applyAlignment="1">
      <alignment horizontal="left" indent="3"/>
    </xf>
    <xf numFmtId="0" fontId="11" fillId="2" borderId="0" xfId="0" applyNumberFormat="1" applyFont="1" applyFill="1" applyBorder="1" applyAlignment="1" applyProtection="1">
      <alignment horizontal="left" indent="3"/>
      <protection locked="0"/>
    </xf>
    <xf numFmtId="0" fontId="11" fillId="2" borderId="13" xfId="0" applyNumberFormat="1" applyFont="1" applyFill="1" applyBorder="1" applyAlignment="1">
      <alignment horizontal="left" indent="3"/>
    </xf>
    <xf numFmtId="0" fontId="0" fillId="2" borderId="0" xfId="0" applyFill="1" applyBorder="1" applyAlignment="1">
      <alignment horizontal="left" vertical="top" indent="3"/>
    </xf>
    <xf numFmtId="0" fontId="11" fillId="2" borderId="12" xfId="0" applyNumberFormat="1" applyFont="1" applyFill="1" applyBorder="1" applyAlignment="1">
      <alignment horizontal="left" indent="3"/>
    </xf>
    <xf numFmtId="0" fontId="7" fillId="2" borderId="13" xfId="0" applyNumberFormat="1" applyFont="1" applyFill="1" applyBorder="1" applyAlignment="1">
      <alignment horizontal="left" indent="3"/>
    </xf>
    <xf numFmtId="0" fontId="4" fillId="2" borderId="13" xfId="0" applyNumberFormat="1" applyFont="1" applyFill="1" applyBorder="1" applyAlignment="1">
      <alignment horizontal="left" indent="3"/>
    </xf>
    <xf numFmtId="0" fontId="4" fillId="2" borderId="16" xfId="0" applyNumberFormat="1" applyFont="1" applyFill="1" applyBorder="1" applyAlignment="1">
      <alignment horizontal="left" indent="3"/>
    </xf>
    <xf numFmtId="0" fontId="1" fillId="2" borderId="0" xfId="0" applyNumberFormat="1" applyFont="1" applyFill="1" applyBorder="1" applyAlignment="1">
      <alignment horizontal="left" indent="3"/>
    </xf>
    <xf numFmtId="0" fontId="4" fillId="2" borderId="0" xfId="0" applyNumberFormat="1" applyFont="1" applyFill="1" applyAlignment="1">
      <alignment horizontal="left" vertical="top" wrapText="1" indent="3"/>
    </xf>
    <xf numFmtId="0" fontId="4" fillId="2" borderId="0" xfId="0" applyNumberFormat="1" applyFont="1" applyFill="1" applyBorder="1" applyAlignment="1">
      <alignment horizontal="left" vertical="top" wrapText="1" indent="3"/>
    </xf>
    <xf numFmtId="0" fontId="7" fillId="2" borderId="0" xfId="0" applyNumberFormat="1" applyFont="1" applyFill="1" applyAlignment="1">
      <alignment vertical="top"/>
    </xf>
    <xf numFmtId="0" fontId="1" fillId="2" borderId="0" xfId="0" applyFont="1" applyFill="1" applyAlignment="1">
      <alignment vertical="top"/>
    </xf>
    <xf numFmtId="0" fontId="4" fillId="0" borderId="0" xfId="0" applyFont="1" applyBorder="1" applyAlignment="1">
      <alignment/>
    </xf>
    <xf numFmtId="0" fontId="4" fillId="0" borderId="13" xfId="0" applyFont="1" applyBorder="1" applyAlignment="1">
      <alignment/>
    </xf>
    <xf numFmtId="0" fontId="1" fillId="2" borderId="18" xfId="0" applyNumberFormat="1" applyFont="1" applyFill="1" applyBorder="1" applyAlignment="1">
      <alignment/>
    </xf>
    <xf numFmtId="0" fontId="1" fillId="2" borderId="0" xfId="0" applyNumberFormat="1" applyFont="1" applyFill="1" applyAlignment="1">
      <alignment wrapText="1"/>
    </xf>
    <xf numFmtId="0" fontId="0" fillId="0" borderId="0" xfId="0" applyAlignment="1">
      <alignment wrapText="1"/>
    </xf>
    <xf numFmtId="0" fontId="21" fillId="5" borderId="0" xfId="0" applyFont="1" applyFill="1" applyBorder="1" applyAlignment="1">
      <alignment horizontal="left"/>
    </xf>
    <xf numFmtId="0" fontId="4" fillId="0" borderId="15" xfId="0" applyFont="1" applyBorder="1" applyAlignment="1">
      <alignment vertical="center"/>
    </xf>
    <xf numFmtId="0" fontId="21" fillId="2" borderId="15" xfId="0" applyFont="1" applyFill="1" applyBorder="1" applyAlignment="1">
      <alignment horizontal="left"/>
    </xf>
    <xf numFmtId="0" fontId="14" fillId="2" borderId="0" xfId="0" applyNumberFormat="1" applyFont="1" applyFill="1" applyAlignment="1">
      <alignment/>
    </xf>
    <xf numFmtId="0" fontId="1" fillId="2" borderId="0" xfId="0" applyNumberFormat="1" applyFont="1" applyFill="1" applyAlignment="1">
      <alignment/>
    </xf>
    <xf numFmtId="0" fontId="1" fillId="2" borderId="0" xfId="0" applyNumberFormat="1" applyFont="1" applyFill="1" applyAlignment="1">
      <alignment/>
    </xf>
    <xf numFmtId="0" fontId="4" fillId="0" borderId="0" xfId="0" applyFont="1" applyBorder="1" applyAlignment="1">
      <alignment/>
    </xf>
    <xf numFmtId="0" fontId="21" fillId="2" borderId="0" xfId="0" applyNumberFormat="1" applyFont="1" applyFill="1" applyAlignment="1">
      <alignment wrapText="1"/>
    </xf>
    <xf numFmtId="0" fontId="14" fillId="2" borderId="0" xfId="0" applyNumberFormat="1" applyFont="1" applyFill="1" applyAlignment="1">
      <alignment/>
    </xf>
    <xf numFmtId="0" fontId="21" fillId="2" borderId="0" xfId="0" applyNumberFormat="1" applyFont="1" applyFill="1" applyAlignment="1">
      <alignment/>
    </xf>
    <xf numFmtId="0" fontId="34" fillId="2" borderId="0" xfId="16" applyNumberFormat="1" applyFont="1" applyFill="1" applyAlignment="1">
      <alignment wrapText="1"/>
    </xf>
    <xf numFmtId="0" fontId="34" fillId="0" borderId="0" xfId="16" applyFont="1" applyBorder="1" applyAlignment="1">
      <alignment wrapText="1"/>
    </xf>
    <xf numFmtId="0" fontId="34" fillId="2" borderId="0" xfId="16" applyNumberFormat="1" applyFont="1" applyFill="1" applyAlignment="1">
      <alignment/>
    </xf>
    <xf numFmtId="0" fontId="35" fillId="5" borderId="0" xfId="0" applyFont="1" applyFill="1" applyBorder="1" applyAlignment="1">
      <alignment horizontal="left" vertical="center"/>
    </xf>
    <xf numFmtId="0" fontId="4" fillId="0" borderId="0" xfId="0" applyFont="1" applyBorder="1" applyAlignment="1">
      <alignment vertical="center"/>
    </xf>
    <xf numFmtId="0" fontId="0" fillId="2" borderId="15" xfId="0" applyNumberFormat="1" applyFont="1" applyFill="1" applyBorder="1" applyAlignment="1">
      <alignment/>
    </xf>
    <xf numFmtId="0" fontId="0" fillId="0" borderId="0" xfId="0" applyAlignment="1">
      <alignment/>
    </xf>
    <xf numFmtId="0" fontId="0" fillId="0" borderId="0" xfId="0" applyBorder="1" applyAlignment="1" applyProtection="1">
      <alignment/>
      <protection locked="0"/>
    </xf>
    <xf numFmtId="0" fontId="1" fillId="2" borderId="0" xfId="0" applyNumberFormat="1" applyFont="1" applyFill="1" applyBorder="1" applyAlignment="1">
      <alignment horizontal="left" indent="2"/>
    </xf>
    <xf numFmtId="0" fontId="4" fillId="2" borderId="0" xfId="0" applyNumberFormat="1" applyFont="1" applyFill="1" applyBorder="1" applyAlignment="1">
      <alignment horizontal="left" vertical="top" indent="2"/>
    </xf>
    <xf numFmtId="0" fontId="4" fillId="2" borderId="0" xfId="0" applyNumberFormat="1" applyFont="1" applyFill="1" applyAlignment="1">
      <alignment horizontal="left" vertical="top" indent="2"/>
    </xf>
    <xf numFmtId="0" fontId="4" fillId="2" borderId="0" xfId="0" applyNumberFormat="1" applyFont="1" applyFill="1" applyAlignment="1">
      <alignment horizontal="left" vertical="top" wrapText="1" indent="2"/>
    </xf>
    <xf numFmtId="0" fontId="21" fillId="0" borderId="0" xfId="0" applyFont="1" applyFill="1" applyBorder="1" applyAlignment="1">
      <alignment horizontal="left"/>
    </xf>
    <xf numFmtId="0" fontId="4" fillId="0" borderId="0" xfId="0" applyFont="1" applyFill="1" applyBorder="1" applyAlignment="1">
      <alignment horizontal="left"/>
    </xf>
    <xf numFmtId="0" fontId="21" fillId="0" borderId="15" xfId="0" applyFont="1" applyFill="1" applyBorder="1" applyAlignment="1">
      <alignment horizontal="left"/>
    </xf>
    <xf numFmtId="0" fontId="34" fillId="2" borderId="0" xfId="16" applyNumberFormat="1" applyFont="1" applyFill="1" applyBorder="1" applyAlignment="1" applyProtection="1">
      <alignment horizontal="center"/>
      <protection locked="0"/>
    </xf>
    <xf numFmtId="49" fontId="14" fillId="0" borderId="0" xfId="0" applyNumberFormat="1" applyFont="1" applyFill="1" applyBorder="1" applyAlignment="1">
      <alignment horizontal="left"/>
    </xf>
    <xf numFmtId="0" fontId="4" fillId="0" borderId="15" xfId="0" applyFont="1" applyFill="1" applyBorder="1" applyAlignment="1">
      <alignment vertical="center"/>
    </xf>
    <xf numFmtId="0" fontId="11" fillId="5" borderId="0" xfId="0" applyNumberFormat="1" applyFont="1" applyFill="1" applyAlignment="1">
      <alignment/>
    </xf>
    <xf numFmtId="0" fontId="11" fillId="5" borderId="0" xfId="0" applyNumberFormat="1" applyFont="1" applyFill="1" applyBorder="1" applyAlignment="1">
      <alignment/>
    </xf>
    <xf numFmtId="0" fontId="11" fillId="5" borderId="0" xfId="0" applyNumberFormat="1" applyFont="1" applyFill="1" applyAlignment="1">
      <alignment/>
    </xf>
    <xf numFmtId="0" fontId="12" fillId="2" borderId="0" xfId="0" applyNumberFormat="1" applyFont="1" applyFill="1" applyAlignment="1">
      <alignment/>
    </xf>
    <xf numFmtId="0" fontId="11" fillId="2" borderId="15" xfId="0" applyNumberFormat="1" applyFont="1" applyFill="1" applyBorder="1" applyAlignment="1">
      <alignment/>
    </xf>
    <xf numFmtId="0" fontId="11" fillId="2" borderId="15" xfId="0" applyNumberFormat="1" applyFont="1" applyFill="1" applyBorder="1" applyAlignment="1">
      <alignment vertical="center"/>
    </xf>
    <xf numFmtId="0" fontId="35" fillId="5" borderId="0" xfId="0" applyNumberFormat="1" applyFont="1" applyFill="1" applyAlignment="1">
      <alignment vertical="center"/>
    </xf>
    <xf numFmtId="0" fontId="0" fillId="0" borderId="0" xfId="0" applyBorder="1" applyAlignment="1">
      <alignment wrapText="1"/>
    </xf>
    <xf numFmtId="0" fontId="0" fillId="0" borderId="15" xfId="0" applyBorder="1" applyAlignment="1">
      <alignment horizontal="center"/>
    </xf>
    <xf numFmtId="0" fontId="31" fillId="2" borderId="15" xfId="0" applyNumberFormat="1" applyFont="1" applyFill="1" applyBorder="1" applyAlignment="1">
      <alignment horizontal="left"/>
    </xf>
    <xf numFmtId="0" fontId="31" fillId="2" borderId="15" xfId="0" applyNumberFormat="1" applyFont="1" applyFill="1" applyBorder="1" applyAlignment="1">
      <alignment horizontal="center"/>
    </xf>
    <xf numFmtId="0" fontId="0" fillId="2" borderId="26" xfId="0" applyFill="1" applyBorder="1" applyAlignment="1">
      <alignment/>
    </xf>
    <xf numFmtId="0" fontId="11" fillId="2" borderId="14" xfId="0" applyNumberFormat="1" applyFont="1" applyFill="1" applyBorder="1" applyAlignment="1">
      <alignment horizontal="left" wrapText="1" indent="3"/>
    </xf>
    <xf numFmtId="0" fontId="4" fillId="2" borderId="18" xfId="0" applyNumberFormat="1" applyFont="1" applyFill="1" applyBorder="1" applyAlignment="1">
      <alignment horizontal="left" indent="1"/>
    </xf>
    <xf numFmtId="0" fontId="4" fillId="2" borderId="14" xfId="0" applyNumberFormat="1" applyFont="1" applyFill="1" applyBorder="1" applyAlignment="1">
      <alignment horizontal="left" indent="1"/>
    </xf>
    <xf numFmtId="0" fontId="4" fillId="2" borderId="14" xfId="0" applyNumberFormat="1" applyFont="1" applyFill="1" applyBorder="1" applyAlignment="1">
      <alignment horizontal="left" indent="2"/>
    </xf>
    <xf numFmtId="0" fontId="4" fillId="2" borderId="14" xfId="0" applyNumberFormat="1" applyFont="1" applyFill="1" applyBorder="1" applyAlignment="1">
      <alignment horizontal="left" indent="3"/>
    </xf>
    <xf numFmtId="0" fontId="4" fillId="2" borderId="14" xfId="0" applyNumberFormat="1" applyFont="1" applyFill="1" applyBorder="1" applyAlignment="1">
      <alignment horizontal="left" indent="4"/>
    </xf>
    <xf numFmtId="0" fontId="22" fillId="2" borderId="0" xfId="16" applyNumberFormat="1" applyFont="1" applyFill="1" applyBorder="1" applyAlignment="1" applyProtection="1">
      <alignment/>
      <protection locked="0"/>
    </xf>
    <xf numFmtId="0" fontId="22" fillId="0" borderId="0" xfId="16" applyFont="1" applyAlignment="1" applyProtection="1">
      <alignment/>
      <protection locked="0"/>
    </xf>
    <xf numFmtId="0" fontId="22" fillId="2" borderId="0" xfId="16" applyNumberFormat="1" applyFont="1" applyFill="1" applyAlignment="1" applyProtection="1">
      <alignment horizontal="left"/>
      <protection locked="0"/>
    </xf>
    <xf numFmtId="0" fontId="33" fillId="0" borderId="0" xfId="0" applyFont="1" applyAlignment="1">
      <alignment/>
    </xf>
    <xf numFmtId="0" fontId="0" fillId="0" borderId="0" xfId="0" applyBorder="1" applyAlignment="1">
      <alignment/>
    </xf>
    <xf numFmtId="0" fontId="34" fillId="0" borderId="0" xfId="16" applyFont="1" applyBorder="1" applyAlignment="1">
      <alignment/>
    </xf>
    <xf numFmtId="0" fontId="34" fillId="0" borderId="0" xfId="16" applyFont="1" applyBorder="1" applyAlignment="1" applyProtection="1">
      <alignment/>
      <protection locked="0"/>
    </xf>
    <xf numFmtId="0" fontId="34" fillId="0" borderId="0" xfId="16" applyFont="1" applyBorder="1" applyAlignment="1" applyProtection="1">
      <alignment/>
      <protection locked="0"/>
    </xf>
    <xf numFmtId="0" fontId="34" fillId="0" borderId="0" xfId="16" applyFont="1" applyAlignment="1" applyProtection="1">
      <alignment/>
      <protection/>
    </xf>
    <xf numFmtId="0" fontId="0" fillId="0" borderId="0" xfId="0" applyBorder="1" applyAlignment="1">
      <alignment/>
    </xf>
    <xf numFmtId="0" fontId="4" fillId="2" borderId="27" xfId="0" applyNumberFormat="1" applyFont="1" applyFill="1" applyBorder="1" applyAlignment="1">
      <alignment wrapText="1"/>
    </xf>
    <xf numFmtId="0" fontId="0" fillId="0" borderId="27" xfId="0" applyBorder="1" applyAlignment="1">
      <alignment/>
    </xf>
    <xf numFmtId="0" fontId="4" fillId="2" borderId="27" xfId="0" applyNumberFormat="1" applyFont="1" applyFill="1" applyBorder="1" applyAlignment="1">
      <alignment horizontal="left" wrapText="1"/>
    </xf>
    <xf numFmtId="0" fontId="4" fillId="2" borderId="27" xfId="0" applyNumberFormat="1" applyFont="1" applyFill="1" applyBorder="1" applyAlignment="1">
      <alignment/>
    </xf>
    <xf numFmtId="0" fontId="0" fillId="2" borderId="27" xfId="0" applyNumberFormat="1" applyFont="1" applyFill="1" applyBorder="1" applyAlignment="1">
      <alignment/>
    </xf>
    <xf numFmtId="0" fontId="8" fillId="2" borderId="27" xfId="0" applyNumberFormat="1" applyFont="1" applyFill="1" applyBorder="1" applyAlignment="1">
      <alignment/>
    </xf>
    <xf numFmtId="164" fontId="4" fillId="0" borderId="5" xfId="0" applyNumberFormat="1" applyFont="1" applyBorder="1" applyAlignment="1" applyProtection="1">
      <alignment horizontal="right"/>
      <protection locked="0"/>
    </xf>
    <xf numFmtId="0" fontId="0" fillId="0" borderId="0" xfId="0" applyBorder="1" applyAlignment="1">
      <alignment vertical="top"/>
    </xf>
    <xf numFmtId="0" fontId="0" fillId="0" borderId="0" xfId="0" applyBorder="1" applyAlignment="1">
      <alignment/>
    </xf>
    <xf numFmtId="0" fontId="34" fillId="0" borderId="0" xfId="16" applyFont="1" applyBorder="1" applyAlignment="1" applyProtection="1">
      <alignment/>
      <protection locked="0"/>
    </xf>
    <xf numFmtId="0" fontId="0" fillId="0" borderId="0" xfId="0" applyBorder="1" applyAlignment="1" applyProtection="1">
      <alignment/>
      <protection locked="0"/>
    </xf>
    <xf numFmtId="0" fontId="34" fillId="0" borderId="0" xfId="16" applyFont="1" applyAlignment="1" applyProtection="1">
      <alignment/>
      <protection locked="0"/>
    </xf>
    <xf numFmtId="0" fontId="34" fillId="0" borderId="0" xfId="16" applyFont="1" applyAlignment="1" applyProtection="1">
      <alignment/>
      <protection locked="0"/>
    </xf>
    <xf numFmtId="0" fontId="34" fillId="0" borderId="0" xfId="16" applyFont="1" applyAlignment="1">
      <alignment wrapText="1"/>
    </xf>
    <xf numFmtId="0" fontId="34" fillId="0" borderId="0" xfId="16" applyFont="1" applyBorder="1" applyAlignment="1">
      <alignment wrapText="1"/>
    </xf>
    <xf numFmtId="0" fontId="34" fillId="0" borderId="0" xfId="16" applyFont="1" applyAlignment="1">
      <alignment wrapText="1"/>
    </xf>
    <xf numFmtId="0" fontId="0" fillId="0" borderId="0" xfId="0" applyAlignment="1">
      <alignment wrapText="1"/>
    </xf>
    <xf numFmtId="0" fontId="4" fillId="0" borderId="0" xfId="0" applyFont="1" applyBorder="1" applyAlignment="1">
      <alignment wrapText="1"/>
    </xf>
    <xf numFmtId="0" fontId="4" fillId="0" borderId="0" xfId="0" applyFont="1" applyAlignment="1">
      <alignment wrapText="1"/>
    </xf>
    <xf numFmtId="0" fontId="21" fillId="2" borderId="0" xfId="16" applyNumberFormat="1" applyFont="1" applyFill="1" applyAlignment="1">
      <alignment wrapText="1"/>
    </xf>
    <xf numFmtId="0" fontId="0" fillId="0" borderId="0" xfId="0" applyBorder="1" applyAlignment="1">
      <alignment wrapText="1"/>
    </xf>
    <xf numFmtId="0" fontId="21" fillId="0" borderId="0" xfId="0" applyFont="1" applyAlignment="1">
      <alignment wrapText="1"/>
    </xf>
    <xf numFmtId="0" fontId="4" fillId="2" borderId="0" xfId="0" applyNumberFormat="1" applyFont="1" applyFill="1" applyAlignment="1">
      <alignment vertical="top" wrapText="1"/>
    </xf>
    <xf numFmtId="0" fontId="0" fillId="0" borderId="0" xfId="0" applyAlignment="1">
      <alignment vertical="top" wrapText="1"/>
    </xf>
    <xf numFmtId="0" fontId="4" fillId="2" borderId="0" xfId="0" applyNumberFormat="1" applyFont="1" applyFill="1" applyAlignment="1">
      <alignment vertical="top"/>
    </xf>
    <xf numFmtId="0" fontId="0" fillId="0" borderId="0" xfId="0" applyAlignment="1">
      <alignment vertical="top"/>
    </xf>
    <xf numFmtId="0" fontId="4" fillId="2" borderId="0" xfId="0" applyNumberFormat="1" applyFont="1" applyFill="1" applyBorder="1" applyAlignment="1">
      <alignment horizontal="left" vertical="top" wrapText="1"/>
    </xf>
    <xf numFmtId="0" fontId="34" fillId="2" borderId="0" xfId="16" applyNumberFormat="1" applyFont="1" applyFill="1" applyAlignment="1">
      <alignment wrapText="1"/>
    </xf>
    <xf numFmtId="0" fontId="34" fillId="0" borderId="0" xfId="16" applyFont="1" applyBorder="1" applyAlignment="1">
      <alignment wrapText="1"/>
    </xf>
    <xf numFmtId="0" fontId="1" fillId="2" borderId="0" xfId="0" applyNumberFormat="1" applyFont="1" applyFill="1" applyAlignment="1">
      <alignment wrapText="1"/>
    </xf>
    <xf numFmtId="0" fontId="4" fillId="0" borderId="0" xfId="0" applyFont="1" applyBorder="1" applyAlignment="1">
      <alignment wrapText="1"/>
    </xf>
    <xf numFmtId="0" fontId="1" fillId="2" borderId="0" xfId="16" applyNumberFormat="1" applyFont="1" applyFill="1" applyAlignment="1">
      <alignment wrapText="1"/>
    </xf>
    <xf numFmtId="0" fontId="36" fillId="0" borderId="0" xfId="16" applyFont="1" applyBorder="1" applyAlignment="1">
      <alignment wrapText="1"/>
    </xf>
    <xf numFmtId="0" fontId="36" fillId="0" borderId="0" xfId="16" applyFont="1" applyAlignment="1">
      <alignment wrapText="1"/>
    </xf>
    <xf numFmtId="0" fontId="11" fillId="2" borderId="0" xfId="0" applyNumberFormat="1" applyFont="1" applyFill="1" applyAlignment="1">
      <alignment horizontal="left"/>
    </xf>
    <xf numFmtId="0" fontId="4" fillId="2" borderId="0" xfId="0" applyFont="1" applyFill="1" applyBorder="1" applyAlignment="1">
      <alignment/>
    </xf>
    <xf numFmtId="0" fontId="11" fillId="2" borderId="0" xfId="0" applyNumberFormat="1" applyFont="1" applyFill="1" applyBorder="1" applyAlignment="1">
      <alignment horizontal="left" wrapText="1"/>
    </xf>
    <xf numFmtId="0" fontId="0" fillId="2" borderId="0" xfId="0" applyFill="1" applyBorder="1" applyAlignment="1">
      <alignment/>
    </xf>
    <xf numFmtId="0" fontId="7" fillId="2" borderId="0" xfId="0" applyNumberFormat="1" applyFont="1" applyFill="1" applyAlignment="1">
      <alignment horizontal="left" wrapText="1"/>
    </xf>
    <xf numFmtId="0" fontId="7" fillId="2" borderId="0" xfId="0" applyNumberFormat="1" applyFont="1" applyFill="1" applyAlignment="1">
      <alignment/>
    </xf>
    <xf numFmtId="0" fontId="4" fillId="2" borderId="0" xfId="0" applyFont="1" applyFill="1" applyBorder="1" applyAlignment="1">
      <alignment/>
    </xf>
    <xf numFmtId="0" fontId="34" fillId="0" borderId="0" xfId="16" applyFont="1" applyBorder="1" applyAlignment="1" applyProtection="1">
      <alignment/>
      <protection locked="0"/>
    </xf>
    <xf numFmtId="0" fontId="34" fillId="0" borderId="0" xfId="16" applyFont="1" applyAlignment="1" applyProtection="1">
      <alignment wrapText="1"/>
      <protection locked="0"/>
    </xf>
    <xf numFmtId="0" fontId="0" fillId="0" borderId="0" xfId="0" applyBorder="1" applyAlignment="1" applyProtection="1">
      <alignment wrapText="1"/>
      <protection locked="0"/>
    </xf>
    <xf numFmtId="0" fontId="22" fillId="2" borderId="0" xfId="16" applyNumberFormat="1" applyFill="1" applyBorder="1" applyAlignment="1" applyProtection="1">
      <alignment horizontal="center"/>
      <protection locked="0"/>
    </xf>
    <xf numFmtId="0" fontId="0" fillId="0" borderId="0" xfId="0" applyBorder="1" applyAlignment="1" applyProtection="1">
      <alignment/>
      <protection locked="0"/>
    </xf>
    <xf numFmtId="0" fontId="7" fillId="2" borderId="0" xfId="0" applyNumberFormat="1" applyFont="1" applyFill="1" applyAlignment="1">
      <alignment wrapText="1"/>
    </xf>
    <xf numFmtId="0" fontId="0" fillId="2" borderId="0" xfId="0" applyFill="1" applyBorder="1" applyAlignment="1">
      <alignment/>
    </xf>
    <xf numFmtId="0" fontId="0" fillId="2" borderId="0" xfId="0" applyFill="1" applyAlignment="1">
      <alignment/>
    </xf>
    <xf numFmtId="0" fontId="11" fillId="2" borderId="0" xfId="0" applyNumberFormat="1" applyFont="1" applyFill="1" applyBorder="1" applyAlignment="1">
      <alignment horizontal="left" vertical="top" wrapText="1"/>
    </xf>
    <xf numFmtId="0" fontId="0" fillId="2" borderId="0" xfId="0" applyFill="1" applyBorder="1" applyAlignment="1">
      <alignment vertical="top"/>
    </xf>
    <xf numFmtId="170" fontId="11" fillId="3" borderId="8" xfId="0" applyNumberFormat="1" applyFont="1" applyFill="1" applyBorder="1" applyAlignment="1" applyProtection="1">
      <alignment horizontal="center" wrapText="1"/>
      <protection locked="0"/>
    </xf>
    <xf numFmtId="170" fontId="4" fillId="2" borderId="10" xfId="0" applyNumberFormat="1" applyFont="1" applyFill="1" applyBorder="1" applyAlignment="1" applyProtection="1">
      <alignment horizontal="center" wrapText="1"/>
      <protection locked="0"/>
    </xf>
    <xf numFmtId="0" fontId="7" fillId="2" borderId="0" xfId="0" applyNumberFormat="1" applyFont="1" applyFill="1" applyBorder="1" applyAlignment="1">
      <alignment horizontal="left" wrapText="1"/>
    </xf>
    <xf numFmtId="0" fontId="11" fillId="2" borderId="8" xfId="0" applyNumberFormat="1" applyFont="1" applyFill="1" applyBorder="1" applyAlignment="1" applyProtection="1">
      <alignment horizontal="center"/>
      <protection locked="0"/>
    </xf>
    <xf numFmtId="0" fontId="11" fillId="2" borderId="10" xfId="0" applyNumberFormat="1" applyFont="1" applyFill="1" applyBorder="1" applyAlignment="1" applyProtection="1">
      <alignment horizontal="center"/>
      <protection locked="0"/>
    </xf>
    <xf numFmtId="0" fontId="0" fillId="0" borderId="0" xfId="0" applyAlignment="1">
      <alignment/>
    </xf>
    <xf numFmtId="0" fontId="4" fillId="2" borderId="0" xfId="0" applyNumberFormat="1" applyFont="1" applyFill="1" applyAlignment="1">
      <alignment wrapText="1"/>
    </xf>
    <xf numFmtId="0" fontId="11" fillId="2" borderId="0" xfId="0" applyFont="1" applyFill="1" applyBorder="1" applyAlignment="1">
      <alignment/>
    </xf>
    <xf numFmtId="0" fontId="7" fillId="2" borderId="0" xfId="0" applyNumberFormat="1" applyFont="1" applyFill="1" applyBorder="1" applyAlignment="1">
      <alignment horizontal="left" wrapText="1"/>
    </xf>
    <xf numFmtId="0" fontId="7" fillId="2" borderId="0" xfId="0" applyNumberFormat="1" applyFont="1" applyFill="1" applyBorder="1" applyAlignment="1">
      <alignment horizontal="left" vertical="top" wrapText="1"/>
    </xf>
    <xf numFmtId="0" fontId="7" fillId="2" borderId="0" xfId="0" applyNumberFormat="1" applyFont="1" applyFill="1" applyBorder="1" applyAlignment="1">
      <alignment/>
    </xf>
    <xf numFmtId="0" fontId="1" fillId="2" borderId="0" xfId="0" applyFont="1" applyFill="1" applyBorder="1" applyAlignment="1">
      <alignment/>
    </xf>
    <xf numFmtId="0" fontId="7" fillId="2" borderId="15" xfId="0" applyNumberFormat="1" applyFont="1" applyFill="1" applyBorder="1" applyAlignment="1">
      <alignment horizontal="center"/>
    </xf>
    <xf numFmtId="0" fontId="0" fillId="0" borderId="15" xfId="0" applyBorder="1" applyAlignment="1">
      <alignment horizontal="center"/>
    </xf>
    <xf numFmtId="0" fontId="11" fillId="2" borderId="11" xfId="0" applyNumberFormat="1" applyFont="1" applyFill="1" applyBorder="1" applyAlignment="1">
      <alignment horizontal="right" wrapText="1"/>
    </xf>
    <xf numFmtId="0" fontId="11" fillId="2" borderId="0" xfId="0" applyNumberFormat="1" applyFont="1" applyFill="1" applyAlignment="1">
      <alignment horizontal="left" wrapText="1" indent="2"/>
    </xf>
    <xf numFmtId="0" fontId="11" fillId="2" borderId="28" xfId="0" applyNumberFormat="1" applyFont="1" applyFill="1" applyBorder="1" applyAlignment="1">
      <alignment horizontal="left" wrapText="1" indent="2"/>
    </xf>
    <xf numFmtId="0" fontId="10" fillId="2" borderId="0" xfId="0" applyNumberFormat="1" applyFont="1" applyFill="1" applyBorder="1" applyAlignment="1">
      <alignment horizontal="left"/>
    </xf>
    <xf numFmtId="0" fontId="2" fillId="2" borderId="0" xfId="0" applyFont="1" applyFill="1" applyBorder="1" applyAlignment="1">
      <alignment/>
    </xf>
    <xf numFmtId="0" fontId="0" fillId="0" borderId="0" xfId="0" applyAlignment="1">
      <alignment horizontal="left" wrapText="1"/>
    </xf>
    <xf numFmtId="0" fontId="11" fillId="2" borderId="29" xfId="0" applyNumberFormat="1" applyFont="1" applyFill="1" applyBorder="1" applyAlignment="1">
      <alignment horizontal="right" vertical="center"/>
    </xf>
    <xf numFmtId="0" fontId="11" fillId="2" borderId="30" xfId="0" applyNumberFormat="1" applyFont="1" applyFill="1" applyBorder="1" applyAlignment="1">
      <alignment horizontal="right" vertical="center"/>
    </xf>
    <xf numFmtId="0" fontId="11" fillId="2" borderId="0" xfId="0" applyNumberFormat="1" applyFont="1" applyFill="1" applyBorder="1" applyAlignment="1">
      <alignment horizontal="right" vertical="center"/>
    </xf>
    <xf numFmtId="0" fontId="11" fillId="2" borderId="0" xfId="0" applyNumberFormat="1" applyFont="1" applyFill="1" applyAlignment="1">
      <alignment horizontal="right" vertical="center"/>
    </xf>
    <xf numFmtId="0" fontId="7" fillId="2" borderId="31" xfId="0" applyNumberFormat="1" applyFont="1" applyFill="1" applyBorder="1" applyAlignment="1">
      <alignment horizontal="center"/>
    </xf>
    <xf numFmtId="0" fontId="0" fillId="0" borderId="31" xfId="0" applyBorder="1" applyAlignment="1">
      <alignment horizontal="center"/>
    </xf>
    <xf numFmtId="0" fontId="11" fillId="2" borderId="32" xfId="0" applyNumberFormat="1" applyFont="1" applyFill="1" applyBorder="1" applyAlignment="1">
      <alignment horizontal="right" wrapText="1"/>
    </xf>
    <xf numFmtId="0" fontId="31" fillId="2" borderId="31" xfId="0" applyNumberFormat="1" applyFont="1" applyFill="1" applyBorder="1" applyAlignment="1">
      <alignment horizontal="center"/>
    </xf>
    <xf numFmtId="0" fontId="0" fillId="0" borderId="33" xfId="0" applyBorder="1" applyAlignment="1">
      <alignment/>
    </xf>
    <xf numFmtId="0" fontId="11" fillId="2" borderId="0" xfId="0" applyNumberFormat="1" applyFont="1" applyFill="1" applyBorder="1" applyAlignment="1" applyProtection="1">
      <alignment/>
      <protection locked="0"/>
    </xf>
    <xf numFmtId="0" fontId="11" fillId="2" borderId="0" xfId="0" applyNumberFormat="1" applyFont="1" applyFill="1" applyAlignment="1">
      <alignment vertical="top" wrapText="1"/>
    </xf>
    <xf numFmtId="0" fontId="4" fillId="2" borderId="18" xfId="0" applyNumberFormat="1" applyFont="1" applyFill="1" applyBorder="1" applyAlignment="1">
      <alignment horizontal="left" vertical="top" wrapText="1"/>
    </xf>
    <xf numFmtId="0" fontId="0" fillId="2" borderId="34" xfId="0" applyFill="1" applyBorder="1" applyAlignment="1">
      <alignment vertical="top"/>
    </xf>
    <xf numFmtId="0" fontId="0" fillId="2" borderId="35" xfId="0" applyFill="1" applyBorder="1" applyAlignment="1">
      <alignment vertical="top"/>
    </xf>
    <xf numFmtId="0" fontId="4" fillId="2" borderId="14" xfId="0" applyNumberFormat="1" applyFont="1" applyFill="1" applyBorder="1" applyAlignment="1">
      <alignment horizontal="left" vertical="top" wrapText="1"/>
    </xf>
    <xf numFmtId="0" fontId="0" fillId="0" borderId="0" xfId="0" applyBorder="1" applyAlignment="1">
      <alignment vertical="top"/>
    </xf>
    <xf numFmtId="0" fontId="0" fillId="0" borderId="19" xfId="0" applyBorder="1" applyAlignment="1">
      <alignment vertical="top"/>
    </xf>
    <xf numFmtId="0" fontId="11" fillId="2" borderId="11" xfId="0" applyNumberFormat="1" applyFont="1" applyFill="1" applyBorder="1" applyAlignment="1">
      <alignment horizontal="center" wrapText="1"/>
    </xf>
    <xf numFmtId="0" fontId="0" fillId="2" borderId="0" xfId="0" applyFill="1" applyBorder="1" applyAlignment="1">
      <alignment horizontal="center" wrapText="1"/>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1</xdr:col>
      <xdr:colOff>200025</xdr:colOff>
      <xdr:row>0</xdr:row>
      <xdr:rowOff>704850</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1</xdr:col>
      <xdr:colOff>200025</xdr:colOff>
      <xdr:row>0</xdr:row>
      <xdr:rowOff>704850</xdr:rowOff>
    </xdr:to>
    <xdr:pic>
      <xdr:nvPicPr>
        <xdr:cNvPr id="1" name="Picture 5"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866775</xdr:colOff>
      <xdr:row>0</xdr:row>
      <xdr:rowOff>704850</xdr:rowOff>
    </xdr:to>
    <xdr:pic>
      <xdr:nvPicPr>
        <xdr:cNvPr id="1" name="Picture 103"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866775</xdr:colOff>
      <xdr:row>0</xdr:row>
      <xdr:rowOff>704850</xdr:rowOff>
    </xdr:to>
    <xdr:pic>
      <xdr:nvPicPr>
        <xdr:cNvPr id="1" name="Picture 37"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866775</xdr:colOff>
      <xdr:row>0</xdr:row>
      <xdr:rowOff>704850</xdr:rowOff>
    </xdr:to>
    <xdr:pic>
      <xdr:nvPicPr>
        <xdr:cNvPr id="1" name="Picture 44"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0</xdr:col>
      <xdr:colOff>866775</xdr:colOff>
      <xdr:row>0</xdr:row>
      <xdr:rowOff>704850</xdr:rowOff>
    </xdr:to>
    <xdr:pic>
      <xdr:nvPicPr>
        <xdr:cNvPr id="1" name="Picture 25"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ProductsbyCatalogue/872540054D84403ACA2570AC007712A9?OpenDocument" TargetMode="External" /><Relationship Id="rId3" Type="http://schemas.openxmlformats.org/officeDocument/2006/relationships/hyperlink" Target="http://www.abs.gov.au/" TargetMode="External" /><Relationship Id="rId4" Type="http://schemas.openxmlformats.org/officeDocument/2006/relationships/hyperlink" Target="http://www.abs.gov.au/AUSSTATS/abs@.nsf/Lookup/6292.0Main+Features12007?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ProductsbyCatalogue/872540054D84403ACA2570AC007712A9?OpenDocument"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ProductsbyCatalogue/872540054D84403ACA2570AC007712A9?OpenDocument"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ProductsbyCatalogue/872540054D84403ACA2570AC007712A9?OpenDocument"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ProductsbyCatalogue/872540054D84403ACA2570AC007712A9?OpenDocument"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ProductsbyCatalogue/872540054D84403ACA2570AC007712A9?OpenDocument"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D55"/>
  <sheetViews>
    <sheetView tabSelected="1" workbookViewId="0" topLeftCell="A1">
      <selection activeCell="A4" sqref="A4"/>
    </sheetView>
  </sheetViews>
  <sheetFormatPr defaultColWidth="8.88671875" defaultRowHeight="15"/>
  <cols>
    <col min="1" max="2" width="7.77734375" style="1" customWidth="1"/>
    <col min="3" max="3" width="5.77734375" style="1" customWidth="1"/>
    <col min="4" max="4" width="104.77734375" style="1" customWidth="1"/>
    <col min="5" max="16384" width="8.6640625" style="1" customWidth="1"/>
  </cols>
  <sheetData>
    <row r="1" s="382" customFormat="1" ht="60" customHeight="1">
      <c r="C1" s="395" t="s">
        <v>341</v>
      </c>
    </row>
    <row r="2" s="28" customFormat="1" ht="19.5" customHeight="1">
      <c r="A2" s="29" t="s">
        <v>300</v>
      </c>
    </row>
    <row r="3" s="384" customFormat="1" ht="19.5" customHeight="1">
      <c r="A3" s="383" t="s">
        <v>309</v>
      </c>
    </row>
    <row r="4" s="28" customFormat="1" ht="15" customHeight="1">
      <c r="A4" s="396"/>
    </row>
    <row r="5" s="31" customFormat="1" ht="19.5" customHeight="1">
      <c r="B5" s="385" t="s">
        <v>308</v>
      </c>
    </row>
    <row r="6" s="31" customFormat="1" ht="15" customHeight="1"/>
    <row r="7" spans="2:4" s="31" customFormat="1" ht="15" customHeight="1">
      <c r="B7" s="465" t="s">
        <v>310</v>
      </c>
      <c r="C7" s="451"/>
      <c r="D7" s="389" t="s">
        <v>312</v>
      </c>
    </row>
    <row r="8" spans="2:4" s="31" customFormat="1" ht="15" customHeight="1">
      <c r="B8" s="465" t="s">
        <v>0</v>
      </c>
      <c r="C8" s="452"/>
      <c r="D8" s="389" t="s">
        <v>313</v>
      </c>
    </row>
    <row r="9" spans="2:4" s="31" customFormat="1" ht="15" customHeight="1">
      <c r="B9" s="465" t="s">
        <v>1</v>
      </c>
      <c r="C9" s="451"/>
      <c r="D9" s="389" t="s">
        <v>314</v>
      </c>
    </row>
    <row r="10" spans="2:4" s="31" customFormat="1" ht="15" customHeight="1">
      <c r="B10" s="394" t="s">
        <v>3</v>
      </c>
      <c r="D10" s="389" t="s">
        <v>315</v>
      </c>
    </row>
    <row r="11" spans="2:4" s="31" customFormat="1" ht="15" customHeight="1">
      <c r="B11" s="465" t="s">
        <v>2</v>
      </c>
      <c r="C11" s="451"/>
      <c r="D11" s="389" t="s">
        <v>316</v>
      </c>
    </row>
    <row r="12" spans="2:4" s="31" customFormat="1" ht="15" customHeight="1">
      <c r="B12" s="394" t="s">
        <v>311</v>
      </c>
      <c r="D12" s="389" t="s">
        <v>362</v>
      </c>
    </row>
    <row r="13" spans="2:4" s="31" customFormat="1" ht="15" customHeight="1">
      <c r="B13" s="465" t="s">
        <v>343</v>
      </c>
      <c r="C13" s="466"/>
      <c r="D13" s="389" t="s">
        <v>344</v>
      </c>
    </row>
    <row r="14" spans="2:4" s="31" customFormat="1" ht="15" customHeight="1">
      <c r="B14" s="392"/>
      <c r="C14" s="393"/>
      <c r="D14" s="389"/>
    </row>
    <row r="15" s="31" customFormat="1" ht="19.5" customHeight="1">
      <c r="B15" s="385" t="s">
        <v>310</v>
      </c>
    </row>
    <row r="16" s="31" customFormat="1" ht="15" customHeight="1">
      <c r="B16" s="385"/>
    </row>
    <row r="17" s="31" customFormat="1" ht="15" customHeight="1">
      <c r="B17" s="386" t="s">
        <v>267</v>
      </c>
    </row>
    <row r="18" spans="2:4" s="31" customFormat="1" ht="39.75" customHeight="1">
      <c r="B18" s="467" t="s">
        <v>317</v>
      </c>
      <c r="C18" s="468"/>
      <c r="D18" s="468"/>
    </row>
    <row r="19" spans="2:4" s="31" customFormat="1" ht="30" customHeight="1">
      <c r="B19" s="467" t="s">
        <v>318</v>
      </c>
      <c r="C19" s="455"/>
      <c r="D19" s="456"/>
    </row>
    <row r="20" spans="2:4" s="31" customFormat="1" ht="45" customHeight="1">
      <c r="B20" s="467" t="s">
        <v>319</v>
      </c>
      <c r="C20" s="468"/>
      <c r="D20" s="468"/>
    </row>
    <row r="21" s="31" customFormat="1" ht="15" customHeight="1">
      <c r="B21" s="385"/>
    </row>
    <row r="22" s="31" customFormat="1" ht="15" customHeight="1">
      <c r="B22" s="386" t="s">
        <v>320</v>
      </c>
    </row>
    <row r="23" spans="2:4" s="31" customFormat="1" ht="30" customHeight="1">
      <c r="B23" s="469" t="s">
        <v>355</v>
      </c>
      <c r="C23" s="470"/>
      <c r="D23" s="471"/>
    </row>
    <row r="24" spans="2:4" s="31" customFormat="1" ht="34.5" customHeight="1">
      <c r="B24" s="467" t="s">
        <v>321</v>
      </c>
      <c r="C24" s="468"/>
      <c r="D24" s="468"/>
    </row>
    <row r="25" spans="2:4" s="31" customFormat="1" ht="30" customHeight="1">
      <c r="B25" s="467" t="s">
        <v>322</v>
      </c>
      <c r="C25" s="468"/>
      <c r="D25" s="468"/>
    </row>
    <row r="26" s="31" customFormat="1" ht="15" customHeight="1">
      <c r="B26" s="385"/>
    </row>
    <row r="27" s="31" customFormat="1" ht="15" customHeight="1">
      <c r="B27" s="386" t="s">
        <v>4</v>
      </c>
    </row>
    <row r="28" s="31" customFormat="1" ht="15" customHeight="1">
      <c r="B28" s="387" t="s">
        <v>323</v>
      </c>
    </row>
    <row r="29" s="31" customFormat="1" ht="15" customHeight="1">
      <c r="B29" s="387" t="s">
        <v>324</v>
      </c>
    </row>
    <row r="30" s="31" customFormat="1" ht="15" customHeight="1">
      <c r="B30" s="385"/>
    </row>
    <row r="31" s="31" customFormat="1" ht="15" customHeight="1">
      <c r="B31" s="386" t="s">
        <v>5</v>
      </c>
    </row>
    <row r="32" s="31" customFormat="1" ht="15" customHeight="1">
      <c r="B32" s="387" t="s">
        <v>325</v>
      </c>
    </row>
    <row r="33" s="31" customFormat="1" ht="15" customHeight="1">
      <c r="B33" s="387" t="s">
        <v>326</v>
      </c>
    </row>
    <row r="34" s="31" customFormat="1" ht="15" customHeight="1">
      <c r="B34" s="387" t="s">
        <v>327</v>
      </c>
    </row>
    <row r="35" spans="2:4" ht="15" customHeight="1">
      <c r="B35" s="23" t="s">
        <v>328</v>
      </c>
      <c r="D35" s="23" t="s">
        <v>332</v>
      </c>
    </row>
    <row r="36" spans="2:4" ht="15" customHeight="1">
      <c r="B36" s="23" t="s">
        <v>329</v>
      </c>
      <c r="D36" s="388" t="s">
        <v>333</v>
      </c>
    </row>
    <row r="37" spans="2:4" ht="15" customHeight="1">
      <c r="B37" s="23" t="s">
        <v>330</v>
      </c>
      <c r="D37" s="23" t="s">
        <v>334</v>
      </c>
    </row>
    <row r="38" spans="2:4" ht="15" customHeight="1">
      <c r="B38" s="23" t="s">
        <v>331</v>
      </c>
      <c r="D38" s="23" t="s">
        <v>335</v>
      </c>
    </row>
    <row r="39" ht="15" customHeight="1">
      <c r="D39" s="3"/>
    </row>
    <row r="40" spans="2:4" ht="15" customHeight="1">
      <c r="B40" s="386" t="s">
        <v>6</v>
      </c>
      <c r="D40" s="380"/>
    </row>
    <row r="41" spans="2:4" ht="15" customHeight="1">
      <c r="B41" s="387" t="s">
        <v>336</v>
      </c>
      <c r="D41" s="380"/>
    </row>
    <row r="42" spans="2:4" ht="15" customHeight="1">
      <c r="B42" s="387" t="s">
        <v>337</v>
      </c>
      <c r="D42" s="380"/>
    </row>
    <row r="43" spans="2:4" ht="15" customHeight="1">
      <c r="B43" s="387" t="s">
        <v>338</v>
      </c>
      <c r="D43" s="380"/>
    </row>
    <row r="44" spans="2:4" ht="15" customHeight="1">
      <c r="B44" s="23" t="s">
        <v>352</v>
      </c>
      <c r="D44" s="380"/>
    </row>
    <row r="45" ht="15" customHeight="1">
      <c r="D45" s="380"/>
    </row>
    <row r="46" spans="2:4" ht="15" customHeight="1">
      <c r="B46" s="386" t="s">
        <v>7</v>
      </c>
      <c r="D46" s="380"/>
    </row>
    <row r="47" spans="2:4" ht="15" customHeight="1">
      <c r="B47" s="387" t="s">
        <v>339</v>
      </c>
      <c r="D47" s="380"/>
    </row>
    <row r="48" spans="2:4" ht="30" customHeight="1">
      <c r="B48" s="467" t="s">
        <v>340</v>
      </c>
      <c r="C48" s="458"/>
      <c r="D48" s="458"/>
    </row>
    <row r="49" s="31" customFormat="1" ht="15" customHeight="1"/>
    <row r="50" spans="2:4" ht="19.5" customHeight="1">
      <c r="B50" s="390" t="s">
        <v>343</v>
      </c>
      <c r="D50" s="380"/>
    </row>
    <row r="51" spans="2:4" ht="15" customHeight="1">
      <c r="B51" s="457" t="s">
        <v>354</v>
      </c>
      <c r="C51" s="459"/>
      <c r="D51" s="459"/>
    </row>
    <row r="52" spans="2:4" ht="15" customHeight="1">
      <c r="B52" s="457" t="s">
        <v>353</v>
      </c>
      <c r="C52" s="458"/>
      <c r="D52" s="458"/>
    </row>
    <row r="53" spans="2:4" ht="15">
      <c r="B53" s="391" t="s">
        <v>350</v>
      </c>
      <c r="D53" s="22"/>
    </row>
    <row r="54" spans="2:4" ht="15" customHeight="1">
      <c r="B54" s="391"/>
      <c r="D54" s="22"/>
    </row>
    <row r="55" spans="2:4" ht="15" customHeight="1">
      <c r="B55" s="453" t="s">
        <v>306</v>
      </c>
      <c r="C55" s="454"/>
      <c r="D55" s="454"/>
    </row>
  </sheetData>
  <sheetProtection sheet="1" objects="1" scenarios="1"/>
  <mergeCells count="15">
    <mergeCell ref="B55:D55"/>
    <mergeCell ref="B24:D24"/>
    <mergeCell ref="B18:D18"/>
    <mergeCell ref="B19:D19"/>
    <mergeCell ref="B52:D52"/>
    <mergeCell ref="B48:D48"/>
    <mergeCell ref="B51:D51"/>
    <mergeCell ref="B25:D25"/>
    <mergeCell ref="B13:C13"/>
    <mergeCell ref="B20:D20"/>
    <mergeCell ref="B23:D23"/>
    <mergeCell ref="B7:C7"/>
    <mergeCell ref="B8:C8"/>
    <mergeCell ref="B9:C9"/>
    <mergeCell ref="B11:C11"/>
  </mergeCells>
  <hyperlinks>
    <hyperlink ref="B55" r:id="rId1" display="© Commonwealth of Australia &lt;&lt;yyyy&gt;&gt;"/>
    <hyperlink ref="B7:C7" location="'Explanatory Notes'!B15" display="Explanatory Notes"/>
    <hyperlink ref="B8:C8" location="'Step by step'!A1" display="Step by step"/>
    <hyperlink ref="B9:C9" location="'Level or Rate'!A1" display="Level or Rate"/>
    <hyperlink ref="B10" location="'Mthly moves'!A1" display="Mthly moves"/>
    <hyperlink ref="B11:C11" location="'Averages etc'!A1" display="Averages etc"/>
    <hyperlink ref="B12" location="'Region levels'!A1" display="Region level"/>
    <hyperlink ref="B13:C13" location="'Explanatory Notes'!B50" display="More information"/>
    <hyperlink ref="B51" r:id="rId2" display="Labour Force Survey Standard Errors, 2005"/>
    <hyperlink ref="B52" r:id="rId3" display="More information available from the ABS website "/>
    <hyperlink ref="B23:D23" r:id="rId4" display="4. In June 2007, the ABS introduced an improved method of estimation for the LFS, known as composite estimation. For information on the new method refer to the information paper Forthcoming Changes to Labour Force Statistics, Australia, 2007 (cat. no. 629"/>
  </hyperlinks>
  <printOptions/>
  <pageMargins left="0.5118110236220472" right="0.5118110236220472" top="0.5118110236220472" bottom="0.5118110236220472" header="0" footer="0"/>
  <pageSetup horizontalDpi="600" verticalDpi="600" orientation="landscape" paperSize="9" scale="50" r:id="rId6"/>
  <drawing r:id="rId5"/>
</worksheet>
</file>

<file path=xl/worksheets/sheet10.xml><?xml version="1.0" encoding="utf-8"?>
<worksheet xmlns="http://schemas.openxmlformats.org/spreadsheetml/2006/main" xmlns:r="http://schemas.openxmlformats.org/officeDocument/2006/relationships">
  <sheetPr codeName="Sheet10"/>
  <dimension ref="A1:Z104"/>
  <sheetViews>
    <sheetView zoomScale="85" zoomScaleNormal="85" workbookViewId="0" topLeftCell="A1">
      <selection activeCell="B8" sqref="B8"/>
    </sheetView>
  </sheetViews>
  <sheetFormatPr defaultColWidth="8.88671875" defaultRowHeight="15"/>
  <cols>
    <col min="1" max="1" width="37.21484375" style="23" customWidth="1"/>
    <col min="2" max="4" width="9.6640625" style="23" customWidth="1"/>
    <col min="5" max="8" width="9.6640625" style="126" customWidth="1"/>
    <col min="9" max="9" width="6.10546875" style="23" customWidth="1"/>
    <col min="10" max="10" width="36.4453125" style="23" customWidth="1"/>
    <col min="11" max="13" width="9.6640625" style="23" customWidth="1"/>
    <col min="14" max="17" width="9.6640625" style="126" customWidth="1"/>
    <col min="18" max="18" width="5.4453125" style="23" customWidth="1"/>
    <col min="19" max="19" width="37.10546875" style="23" customWidth="1"/>
    <col min="20" max="22" width="9.6640625" style="23" customWidth="1"/>
    <col min="23" max="26" width="9.6640625" style="126" customWidth="1"/>
    <col min="27" max="16384" width="9.6640625" style="23" customWidth="1"/>
  </cols>
  <sheetData>
    <row r="1" spans="1:2" ht="12.75">
      <c r="A1" s="3" t="s">
        <v>155</v>
      </c>
      <c r="B1" s="3"/>
    </row>
    <row r="2" ht="12.75">
      <c r="B2" s="316"/>
    </row>
    <row r="3" spans="1:2" ht="12.75" customHeight="1">
      <c r="A3" s="8" t="s">
        <v>160</v>
      </c>
      <c r="B3" s="8"/>
    </row>
    <row r="4" spans="1:2" ht="12" customHeight="1">
      <c r="A4" s="8" t="s">
        <v>159</v>
      </c>
      <c r="B4" s="8"/>
    </row>
    <row r="5" spans="1:2" ht="13.5" customHeight="1">
      <c r="A5" s="8" t="s">
        <v>158</v>
      </c>
      <c r="B5" s="8"/>
    </row>
    <row r="6" spans="1:26" ht="22.5" customHeight="1">
      <c r="A6" s="216" t="s">
        <v>367</v>
      </c>
      <c r="B6" s="272"/>
      <c r="C6" s="142"/>
      <c r="D6" s="142"/>
      <c r="E6" s="295"/>
      <c r="F6" s="295"/>
      <c r="G6" s="295"/>
      <c r="H6" s="296"/>
      <c r="J6" s="216" t="s">
        <v>368</v>
      </c>
      <c r="K6" s="272"/>
      <c r="L6" s="142"/>
      <c r="M6" s="142"/>
      <c r="N6" s="295"/>
      <c r="O6" s="295"/>
      <c r="P6" s="295"/>
      <c r="Q6" s="296"/>
      <c r="S6" s="216" t="s">
        <v>369</v>
      </c>
      <c r="T6" s="272"/>
      <c r="U6" s="142"/>
      <c r="V6" s="142"/>
      <c r="W6" s="295"/>
      <c r="X6" s="295"/>
      <c r="Y6" s="295"/>
      <c r="Z6" s="296"/>
    </row>
    <row r="7" spans="1:26" ht="12.75">
      <c r="A7" s="158" t="s">
        <v>22</v>
      </c>
      <c r="B7" s="95" t="s">
        <v>139</v>
      </c>
      <c r="C7" s="95" t="s">
        <v>140</v>
      </c>
      <c r="D7" s="95" t="s">
        <v>141</v>
      </c>
      <c r="E7" s="297" t="s">
        <v>142</v>
      </c>
      <c r="F7" s="297" t="s">
        <v>143</v>
      </c>
      <c r="G7" s="297" t="s">
        <v>144</v>
      </c>
      <c r="H7" s="298" t="s">
        <v>145</v>
      </c>
      <c r="J7" s="158" t="s">
        <v>22</v>
      </c>
      <c r="K7" s="95" t="s">
        <v>139</v>
      </c>
      <c r="L7" s="95" t="s">
        <v>140</v>
      </c>
      <c r="M7" s="95" t="s">
        <v>141</v>
      </c>
      <c r="N7" s="297" t="s">
        <v>142</v>
      </c>
      <c r="O7" s="297" t="s">
        <v>143</v>
      </c>
      <c r="P7" s="297" t="s">
        <v>144</v>
      </c>
      <c r="Q7" s="298" t="s">
        <v>145</v>
      </c>
      <c r="S7" s="158" t="s">
        <v>22</v>
      </c>
      <c r="T7" s="95" t="s">
        <v>139</v>
      </c>
      <c r="U7" s="95" t="s">
        <v>140</v>
      </c>
      <c r="V7" s="95" t="s">
        <v>141</v>
      </c>
      <c r="W7" s="297" t="s">
        <v>142</v>
      </c>
      <c r="X7" s="297" t="s">
        <v>143</v>
      </c>
      <c r="Y7" s="297" t="s">
        <v>144</v>
      </c>
      <c r="Z7" s="298" t="s">
        <v>145</v>
      </c>
    </row>
    <row r="8" spans="1:26" ht="12.75">
      <c r="A8" s="285" t="s">
        <v>164</v>
      </c>
      <c r="B8" s="125">
        <v>3.8883666511</v>
      </c>
      <c r="C8" s="286">
        <v>-0.734141413</v>
      </c>
      <c r="D8" s="286">
        <v>0.0166438587</v>
      </c>
      <c r="E8" s="291">
        <v>0</v>
      </c>
      <c r="F8" s="291">
        <v>0</v>
      </c>
      <c r="G8" s="291">
        <v>0</v>
      </c>
      <c r="H8" s="299">
        <v>0</v>
      </c>
      <c r="J8" s="285" t="s">
        <v>164</v>
      </c>
      <c r="K8" s="125">
        <v>3.8883666511</v>
      </c>
      <c r="L8" s="286">
        <v>-0.734141413</v>
      </c>
      <c r="M8" s="286">
        <v>0.0166438587</v>
      </c>
      <c r="N8" s="291">
        <v>0</v>
      </c>
      <c r="O8" s="291">
        <v>0</v>
      </c>
      <c r="P8" s="291">
        <v>0</v>
      </c>
      <c r="Q8" s="299">
        <v>0</v>
      </c>
      <c r="S8" s="285" t="s">
        <v>164</v>
      </c>
      <c r="T8" s="125">
        <v>3.8883666511</v>
      </c>
      <c r="U8" s="286">
        <v>-0.734141413</v>
      </c>
      <c r="V8" s="286">
        <v>0.0166438587</v>
      </c>
      <c r="W8" s="291">
        <v>0</v>
      </c>
      <c r="X8" s="291">
        <v>0</v>
      </c>
      <c r="Y8" s="291">
        <v>0</v>
      </c>
      <c r="Z8" s="299">
        <v>0</v>
      </c>
    </row>
    <row r="9" spans="1:26" ht="12.75">
      <c r="A9" s="287" t="s">
        <v>181</v>
      </c>
      <c r="B9" s="125">
        <v>2.5723585083</v>
      </c>
      <c r="C9" s="286">
        <v>-0.119286681</v>
      </c>
      <c r="D9" s="286">
        <v>-0.048863158</v>
      </c>
      <c r="E9" s="291">
        <v>0</v>
      </c>
      <c r="F9" s="291">
        <v>0</v>
      </c>
      <c r="G9" s="291">
        <v>0</v>
      </c>
      <c r="H9" s="299">
        <v>0</v>
      </c>
      <c r="J9" s="287" t="s">
        <v>181</v>
      </c>
      <c r="K9" s="125">
        <v>2.5723585083</v>
      </c>
      <c r="L9" s="286">
        <v>-0.119286681</v>
      </c>
      <c r="M9" s="286">
        <v>-0.048863158</v>
      </c>
      <c r="N9" s="291">
        <v>0</v>
      </c>
      <c r="O9" s="291">
        <v>0</v>
      </c>
      <c r="P9" s="291">
        <v>0</v>
      </c>
      <c r="Q9" s="299">
        <v>0</v>
      </c>
      <c r="S9" s="287" t="s">
        <v>181</v>
      </c>
      <c r="T9" s="125">
        <v>2.5723585083</v>
      </c>
      <c r="U9" s="286">
        <v>-0.119286681</v>
      </c>
      <c r="V9" s="286">
        <v>-0.048863158</v>
      </c>
      <c r="W9" s="291">
        <v>0</v>
      </c>
      <c r="X9" s="291">
        <v>0</v>
      </c>
      <c r="Y9" s="291">
        <v>0</v>
      </c>
      <c r="Z9" s="299">
        <v>0</v>
      </c>
    </row>
    <row r="10" spans="1:26" ht="12.75">
      <c r="A10" s="288" t="s">
        <v>80</v>
      </c>
      <c r="B10" s="125">
        <v>2.5840136953</v>
      </c>
      <c r="C10" s="286">
        <v>-0.119286681</v>
      </c>
      <c r="D10" s="286">
        <v>-0.048863158</v>
      </c>
      <c r="E10" s="291">
        <v>0</v>
      </c>
      <c r="F10" s="291">
        <v>0</v>
      </c>
      <c r="G10" s="291">
        <v>0</v>
      </c>
      <c r="H10" s="299">
        <v>0</v>
      </c>
      <c r="J10" s="288" t="s">
        <v>80</v>
      </c>
      <c r="K10" s="125">
        <v>2.5840136953</v>
      </c>
      <c r="L10" s="286">
        <v>-0.119286681</v>
      </c>
      <c r="M10" s="286">
        <v>-0.048863158</v>
      </c>
      <c r="N10" s="291">
        <v>0</v>
      </c>
      <c r="O10" s="291">
        <v>0</v>
      </c>
      <c r="P10" s="291">
        <v>0</v>
      </c>
      <c r="Q10" s="299">
        <v>0</v>
      </c>
      <c r="S10" s="288" t="s">
        <v>80</v>
      </c>
      <c r="T10" s="125">
        <v>2.5840136953</v>
      </c>
      <c r="U10" s="286">
        <v>-0.119286681</v>
      </c>
      <c r="V10" s="286">
        <v>-0.048863158</v>
      </c>
      <c r="W10" s="291">
        <v>0</v>
      </c>
      <c r="X10" s="291">
        <v>0</v>
      </c>
      <c r="Y10" s="291">
        <v>0</v>
      </c>
      <c r="Z10" s="299">
        <v>0</v>
      </c>
    </row>
    <row r="11" spans="1:26" ht="12.75">
      <c r="A11" s="288" t="s">
        <v>81</v>
      </c>
      <c r="B11" s="125">
        <v>2.5557146473</v>
      </c>
      <c r="C11" s="286">
        <v>-0.119286681</v>
      </c>
      <c r="D11" s="286">
        <v>-0.048863158</v>
      </c>
      <c r="E11" s="291">
        <v>0</v>
      </c>
      <c r="F11" s="291">
        <v>0</v>
      </c>
      <c r="G11" s="291">
        <v>0</v>
      </c>
      <c r="H11" s="299">
        <v>0</v>
      </c>
      <c r="J11" s="288" t="s">
        <v>81</v>
      </c>
      <c r="K11" s="125">
        <v>2.5557146473</v>
      </c>
      <c r="L11" s="286">
        <v>-0.119286681</v>
      </c>
      <c r="M11" s="286">
        <v>-0.048863158</v>
      </c>
      <c r="N11" s="291">
        <v>0</v>
      </c>
      <c r="O11" s="291">
        <v>0</v>
      </c>
      <c r="P11" s="291">
        <v>0</v>
      </c>
      <c r="Q11" s="299">
        <v>0</v>
      </c>
      <c r="S11" s="288" t="s">
        <v>81</v>
      </c>
      <c r="T11" s="125">
        <v>2.5557146473</v>
      </c>
      <c r="U11" s="286">
        <v>-0.119286681</v>
      </c>
      <c r="V11" s="286">
        <v>-0.048863158</v>
      </c>
      <c r="W11" s="291">
        <v>0</v>
      </c>
      <c r="X11" s="291">
        <v>0</v>
      </c>
      <c r="Y11" s="291">
        <v>0</v>
      </c>
      <c r="Z11" s="299">
        <v>0</v>
      </c>
    </row>
    <row r="12" spans="1:26" ht="12.75">
      <c r="A12" s="287" t="s">
        <v>82</v>
      </c>
      <c r="B12" s="125">
        <v>2.6113639607</v>
      </c>
      <c r="C12" s="286">
        <v>-0.119286681</v>
      </c>
      <c r="D12" s="286">
        <v>-0.048863158</v>
      </c>
      <c r="E12" s="291">
        <v>0</v>
      </c>
      <c r="F12" s="291">
        <v>0</v>
      </c>
      <c r="G12" s="291">
        <v>0</v>
      </c>
      <c r="H12" s="299">
        <v>0</v>
      </c>
      <c r="J12" s="287" t="s">
        <v>82</v>
      </c>
      <c r="K12" s="125">
        <v>2.6113639607</v>
      </c>
      <c r="L12" s="286">
        <v>-0.119286681</v>
      </c>
      <c r="M12" s="286">
        <v>-0.048863158</v>
      </c>
      <c r="N12" s="291">
        <v>0</v>
      </c>
      <c r="O12" s="291">
        <v>0</v>
      </c>
      <c r="P12" s="291">
        <v>0</v>
      </c>
      <c r="Q12" s="299">
        <v>0</v>
      </c>
      <c r="S12" s="287" t="s">
        <v>82</v>
      </c>
      <c r="T12" s="125">
        <v>2.6113639607</v>
      </c>
      <c r="U12" s="286">
        <v>-0.119286681</v>
      </c>
      <c r="V12" s="286">
        <v>-0.048863158</v>
      </c>
      <c r="W12" s="291">
        <v>0</v>
      </c>
      <c r="X12" s="291">
        <v>0</v>
      </c>
      <c r="Y12" s="291">
        <v>0</v>
      </c>
      <c r="Z12" s="299">
        <v>0</v>
      </c>
    </row>
    <row r="13" spans="1:26" ht="12.75">
      <c r="A13" s="287" t="s">
        <v>83</v>
      </c>
      <c r="B13" s="125">
        <v>2.5526740668</v>
      </c>
      <c r="C13" s="286">
        <v>-0.119286681</v>
      </c>
      <c r="D13" s="286">
        <v>-0.048863158</v>
      </c>
      <c r="E13" s="291">
        <v>0</v>
      </c>
      <c r="F13" s="291">
        <v>0</v>
      </c>
      <c r="G13" s="291">
        <v>0</v>
      </c>
      <c r="H13" s="299">
        <v>0</v>
      </c>
      <c r="J13" s="287" t="s">
        <v>83</v>
      </c>
      <c r="K13" s="125">
        <v>2.5526740668</v>
      </c>
      <c r="L13" s="286">
        <v>-0.119286681</v>
      </c>
      <c r="M13" s="286">
        <v>-0.048863158</v>
      </c>
      <c r="N13" s="291">
        <v>0</v>
      </c>
      <c r="O13" s="291">
        <v>0</v>
      </c>
      <c r="P13" s="291">
        <v>0</v>
      </c>
      <c r="Q13" s="299">
        <v>0</v>
      </c>
      <c r="S13" s="287" t="s">
        <v>83</v>
      </c>
      <c r="T13" s="125">
        <v>2.5526740668</v>
      </c>
      <c r="U13" s="286">
        <v>-0.119286681</v>
      </c>
      <c r="V13" s="286">
        <v>-0.048863158</v>
      </c>
      <c r="W13" s="291">
        <v>0</v>
      </c>
      <c r="X13" s="291">
        <v>0</v>
      </c>
      <c r="Y13" s="291">
        <v>0</v>
      </c>
      <c r="Z13" s="299">
        <v>0</v>
      </c>
    </row>
    <row r="14" spans="1:26" ht="12.75" customHeight="1">
      <c r="A14" s="289" t="s">
        <v>84</v>
      </c>
      <c r="B14" s="290">
        <v>2.5504759092</v>
      </c>
      <c r="C14" s="286">
        <v>-0.119286681</v>
      </c>
      <c r="D14" s="286">
        <v>-0.048863158</v>
      </c>
      <c r="E14" s="291">
        <v>0</v>
      </c>
      <c r="F14" s="291">
        <v>0</v>
      </c>
      <c r="G14" s="291">
        <v>0</v>
      </c>
      <c r="H14" s="299">
        <v>0</v>
      </c>
      <c r="J14" s="289" t="s">
        <v>84</v>
      </c>
      <c r="K14" s="290">
        <v>2.5504759092</v>
      </c>
      <c r="L14" s="286">
        <v>-0.119286681</v>
      </c>
      <c r="M14" s="286">
        <v>-0.048863158</v>
      </c>
      <c r="N14" s="291">
        <v>0</v>
      </c>
      <c r="O14" s="291">
        <v>0</v>
      </c>
      <c r="P14" s="291">
        <v>0</v>
      </c>
      <c r="Q14" s="299">
        <v>0</v>
      </c>
      <c r="S14" s="289" t="s">
        <v>84</v>
      </c>
      <c r="T14" s="290">
        <v>2.5504759092</v>
      </c>
      <c r="U14" s="286">
        <v>-0.119286681</v>
      </c>
      <c r="V14" s="286">
        <v>-0.048863158</v>
      </c>
      <c r="W14" s="291">
        <v>0</v>
      </c>
      <c r="X14" s="291">
        <v>0</v>
      </c>
      <c r="Y14" s="291">
        <v>0</v>
      </c>
      <c r="Z14" s="299">
        <v>0</v>
      </c>
    </row>
    <row r="15" spans="1:26" ht="12.75">
      <c r="A15" s="287" t="s">
        <v>186</v>
      </c>
      <c r="B15" s="125">
        <v>2.555002249</v>
      </c>
      <c r="C15" s="286">
        <v>-0.119286681</v>
      </c>
      <c r="D15" s="286">
        <v>-0.048863158</v>
      </c>
      <c r="E15" s="291">
        <v>0</v>
      </c>
      <c r="F15" s="291">
        <v>0</v>
      </c>
      <c r="G15" s="291">
        <v>0</v>
      </c>
      <c r="H15" s="299">
        <v>0</v>
      </c>
      <c r="J15" s="287" t="s">
        <v>186</v>
      </c>
      <c r="K15" s="125">
        <v>2.555002249</v>
      </c>
      <c r="L15" s="286">
        <v>-0.119286681</v>
      </c>
      <c r="M15" s="286">
        <v>-0.048863158</v>
      </c>
      <c r="N15" s="291">
        <v>0</v>
      </c>
      <c r="O15" s="291">
        <v>0</v>
      </c>
      <c r="P15" s="291">
        <v>0</v>
      </c>
      <c r="Q15" s="299">
        <v>0</v>
      </c>
      <c r="S15" s="287" t="s">
        <v>186</v>
      </c>
      <c r="T15" s="125">
        <v>2.555002249</v>
      </c>
      <c r="U15" s="286">
        <v>-0.119286681</v>
      </c>
      <c r="V15" s="286">
        <v>-0.048863158</v>
      </c>
      <c r="W15" s="291">
        <v>0</v>
      </c>
      <c r="X15" s="291">
        <v>0</v>
      </c>
      <c r="Y15" s="291">
        <v>0</v>
      </c>
      <c r="Z15" s="299">
        <v>0</v>
      </c>
    </row>
    <row r="16" spans="1:26" ht="12.75">
      <c r="A16" s="288" t="s">
        <v>85</v>
      </c>
      <c r="B16" s="125">
        <v>2.5577387271</v>
      </c>
      <c r="C16" s="286">
        <v>-0.119286681</v>
      </c>
      <c r="D16" s="286">
        <v>-0.048863158</v>
      </c>
      <c r="E16" s="291">
        <v>0</v>
      </c>
      <c r="F16" s="291">
        <v>0</v>
      </c>
      <c r="G16" s="291">
        <v>0</v>
      </c>
      <c r="H16" s="299">
        <v>0</v>
      </c>
      <c r="J16" s="288" t="s">
        <v>85</v>
      </c>
      <c r="K16" s="125">
        <v>2.5577387271</v>
      </c>
      <c r="L16" s="286">
        <v>-0.119286681</v>
      </c>
      <c r="M16" s="286">
        <v>-0.048863158</v>
      </c>
      <c r="N16" s="291">
        <v>0</v>
      </c>
      <c r="O16" s="291">
        <v>0</v>
      </c>
      <c r="P16" s="291">
        <v>0</v>
      </c>
      <c r="Q16" s="299">
        <v>0</v>
      </c>
      <c r="S16" s="288" t="s">
        <v>85</v>
      </c>
      <c r="T16" s="125">
        <v>2.5577387271</v>
      </c>
      <c r="U16" s="286">
        <v>-0.119286681</v>
      </c>
      <c r="V16" s="286">
        <v>-0.048863158</v>
      </c>
      <c r="W16" s="291">
        <v>0</v>
      </c>
      <c r="X16" s="291">
        <v>0</v>
      </c>
      <c r="Y16" s="291">
        <v>0</v>
      </c>
      <c r="Z16" s="299">
        <v>0</v>
      </c>
    </row>
    <row r="17" spans="1:26" ht="12.75">
      <c r="A17" s="288" t="s">
        <v>153</v>
      </c>
      <c r="B17" s="125">
        <v>2.551527877</v>
      </c>
      <c r="C17" s="286">
        <v>-0.119286681</v>
      </c>
      <c r="D17" s="286">
        <v>-0.048863158</v>
      </c>
      <c r="E17" s="291">
        <v>0</v>
      </c>
      <c r="F17" s="291">
        <v>0</v>
      </c>
      <c r="G17" s="291">
        <v>0</v>
      </c>
      <c r="H17" s="299">
        <v>0</v>
      </c>
      <c r="J17" s="288" t="s">
        <v>153</v>
      </c>
      <c r="K17" s="125">
        <v>2.551527877</v>
      </c>
      <c r="L17" s="286">
        <v>-0.119286681</v>
      </c>
      <c r="M17" s="286">
        <v>-0.048863158</v>
      </c>
      <c r="N17" s="291">
        <v>0</v>
      </c>
      <c r="O17" s="291">
        <v>0</v>
      </c>
      <c r="P17" s="291">
        <v>0</v>
      </c>
      <c r="Q17" s="299">
        <v>0</v>
      </c>
      <c r="S17" s="288" t="s">
        <v>153</v>
      </c>
      <c r="T17" s="125">
        <v>2.551527877</v>
      </c>
      <c r="U17" s="286">
        <v>-0.119286681</v>
      </c>
      <c r="V17" s="286">
        <v>-0.048863158</v>
      </c>
      <c r="W17" s="291">
        <v>0</v>
      </c>
      <c r="X17" s="291">
        <v>0</v>
      </c>
      <c r="Y17" s="291">
        <v>0</v>
      </c>
      <c r="Z17" s="299">
        <v>0</v>
      </c>
    </row>
    <row r="18" spans="1:26" ht="13.5" customHeight="1">
      <c r="A18" s="289" t="s">
        <v>86</v>
      </c>
      <c r="B18" s="125">
        <v>2.5689699859</v>
      </c>
      <c r="C18" s="290">
        <v>-0.119286681</v>
      </c>
      <c r="D18" s="290">
        <v>-0.048863158</v>
      </c>
      <c r="E18" s="291">
        <v>0</v>
      </c>
      <c r="F18" s="291">
        <v>0</v>
      </c>
      <c r="G18" s="291">
        <v>0</v>
      </c>
      <c r="H18" s="299">
        <v>0</v>
      </c>
      <c r="J18" s="289" t="s">
        <v>86</v>
      </c>
      <c r="K18" s="125">
        <v>2.5689699859</v>
      </c>
      <c r="L18" s="290">
        <v>-0.119286681</v>
      </c>
      <c r="M18" s="290">
        <v>-0.048863158</v>
      </c>
      <c r="N18" s="291">
        <v>0</v>
      </c>
      <c r="O18" s="291">
        <v>0</v>
      </c>
      <c r="P18" s="291">
        <v>0</v>
      </c>
      <c r="Q18" s="299">
        <v>0</v>
      </c>
      <c r="S18" s="289" t="s">
        <v>86</v>
      </c>
      <c r="T18" s="125">
        <v>2.5689699859</v>
      </c>
      <c r="U18" s="290">
        <v>-0.119286681</v>
      </c>
      <c r="V18" s="290">
        <v>-0.048863158</v>
      </c>
      <c r="W18" s="291">
        <v>0</v>
      </c>
      <c r="X18" s="291">
        <v>0</v>
      </c>
      <c r="Y18" s="291">
        <v>0</v>
      </c>
      <c r="Z18" s="299">
        <v>0</v>
      </c>
    </row>
    <row r="19" spans="1:26" ht="12.75">
      <c r="A19" s="287" t="s">
        <v>87</v>
      </c>
      <c r="B19" s="125">
        <v>2.55035617</v>
      </c>
      <c r="C19" s="286">
        <v>-0.119286681</v>
      </c>
      <c r="D19" s="286">
        <v>-0.048863158</v>
      </c>
      <c r="E19" s="291">
        <v>0</v>
      </c>
      <c r="F19" s="291">
        <v>0</v>
      </c>
      <c r="G19" s="291">
        <v>0</v>
      </c>
      <c r="H19" s="299">
        <v>0</v>
      </c>
      <c r="J19" s="287" t="s">
        <v>87</v>
      </c>
      <c r="K19" s="125">
        <v>2.55035617</v>
      </c>
      <c r="L19" s="286">
        <v>-0.119286681</v>
      </c>
      <c r="M19" s="286">
        <v>-0.048863158</v>
      </c>
      <c r="N19" s="291">
        <v>0</v>
      </c>
      <c r="O19" s="291">
        <v>0</v>
      </c>
      <c r="P19" s="291">
        <v>0</v>
      </c>
      <c r="Q19" s="299">
        <v>0</v>
      </c>
      <c r="S19" s="287" t="s">
        <v>87</v>
      </c>
      <c r="T19" s="125">
        <v>2.55035617</v>
      </c>
      <c r="U19" s="286">
        <v>-0.119286681</v>
      </c>
      <c r="V19" s="286">
        <v>-0.048863158</v>
      </c>
      <c r="W19" s="291">
        <v>0</v>
      </c>
      <c r="X19" s="291">
        <v>0</v>
      </c>
      <c r="Y19" s="291">
        <v>0</v>
      </c>
      <c r="Z19" s="299">
        <v>0</v>
      </c>
    </row>
    <row r="20" spans="1:26" ht="12.75">
      <c r="A20" s="287" t="s">
        <v>88</v>
      </c>
      <c r="B20" s="125">
        <v>2.5670253604</v>
      </c>
      <c r="C20" s="286">
        <v>-0.119286681</v>
      </c>
      <c r="D20" s="286">
        <v>-0.048863158</v>
      </c>
      <c r="E20" s="291">
        <v>0</v>
      </c>
      <c r="F20" s="291">
        <v>0</v>
      </c>
      <c r="G20" s="291">
        <v>0</v>
      </c>
      <c r="H20" s="299">
        <v>0</v>
      </c>
      <c r="J20" s="287" t="s">
        <v>88</v>
      </c>
      <c r="K20" s="125">
        <v>2.5670253604</v>
      </c>
      <c r="L20" s="286">
        <v>-0.119286681</v>
      </c>
      <c r="M20" s="286">
        <v>-0.048863158</v>
      </c>
      <c r="N20" s="291">
        <v>0</v>
      </c>
      <c r="O20" s="291">
        <v>0</v>
      </c>
      <c r="P20" s="291">
        <v>0</v>
      </c>
      <c r="Q20" s="299">
        <v>0</v>
      </c>
      <c r="S20" s="287" t="s">
        <v>88</v>
      </c>
      <c r="T20" s="125">
        <v>2.5670253604</v>
      </c>
      <c r="U20" s="286">
        <v>-0.119286681</v>
      </c>
      <c r="V20" s="286">
        <v>-0.048863158</v>
      </c>
      <c r="W20" s="291">
        <v>0</v>
      </c>
      <c r="X20" s="291">
        <v>0</v>
      </c>
      <c r="Y20" s="291">
        <v>0</v>
      </c>
      <c r="Z20" s="299">
        <v>0</v>
      </c>
    </row>
    <row r="21" spans="1:26" ht="12.75">
      <c r="A21" s="287" t="s">
        <v>89</v>
      </c>
      <c r="B21" s="125">
        <v>2.5487179684</v>
      </c>
      <c r="C21" s="286">
        <v>-0.119286681</v>
      </c>
      <c r="D21" s="286">
        <v>-0.048863158</v>
      </c>
      <c r="E21" s="291">
        <v>0</v>
      </c>
      <c r="F21" s="291">
        <v>0</v>
      </c>
      <c r="G21" s="291">
        <v>0</v>
      </c>
      <c r="H21" s="299">
        <v>0</v>
      </c>
      <c r="J21" s="287" t="s">
        <v>89</v>
      </c>
      <c r="K21" s="125">
        <v>2.5487179684</v>
      </c>
      <c r="L21" s="286">
        <v>-0.119286681</v>
      </c>
      <c r="M21" s="286">
        <v>-0.048863158</v>
      </c>
      <c r="N21" s="291">
        <v>0</v>
      </c>
      <c r="O21" s="291">
        <v>0</v>
      </c>
      <c r="P21" s="291">
        <v>0</v>
      </c>
      <c r="Q21" s="299">
        <v>0</v>
      </c>
      <c r="S21" s="287" t="s">
        <v>89</v>
      </c>
      <c r="T21" s="125">
        <v>2.5487179684</v>
      </c>
      <c r="U21" s="286">
        <v>-0.119286681</v>
      </c>
      <c r="V21" s="286">
        <v>-0.048863158</v>
      </c>
      <c r="W21" s="291">
        <v>0</v>
      </c>
      <c r="X21" s="291">
        <v>0</v>
      </c>
      <c r="Y21" s="291">
        <v>0</v>
      </c>
      <c r="Z21" s="299">
        <v>0</v>
      </c>
    </row>
    <row r="22" spans="1:26" ht="12.75">
      <c r="A22" s="287" t="s">
        <v>90</v>
      </c>
      <c r="B22" s="125">
        <v>2.5649063019</v>
      </c>
      <c r="C22" s="286">
        <v>-0.119286681</v>
      </c>
      <c r="D22" s="286">
        <v>-0.048863158</v>
      </c>
      <c r="E22" s="291">
        <v>0</v>
      </c>
      <c r="F22" s="291">
        <v>0</v>
      </c>
      <c r="G22" s="291">
        <v>0</v>
      </c>
      <c r="H22" s="299">
        <v>0</v>
      </c>
      <c r="J22" s="287" t="s">
        <v>90</v>
      </c>
      <c r="K22" s="125">
        <v>2.5649063019</v>
      </c>
      <c r="L22" s="286">
        <v>-0.119286681</v>
      </c>
      <c r="M22" s="286">
        <v>-0.048863158</v>
      </c>
      <c r="N22" s="291">
        <v>0</v>
      </c>
      <c r="O22" s="291">
        <v>0</v>
      </c>
      <c r="P22" s="291">
        <v>0</v>
      </c>
      <c r="Q22" s="299">
        <v>0</v>
      </c>
      <c r="S22" s="287" t="s">
        <v>90</v>
      </c>
      <c r="T22" s="125">
        <v>2.5649063019</v>
      </c>
      <c r="U22" s="286">
        <v>-0.119286681</v>
      </c>
      <c r="V22" s="286">
        <v>-0.048863158</v>
      </c>
      <c r="W22" s="291">
        <v>0</v>
      </c>
      <c r="X22" s="291">
        <v>0</v>
      </c>
      <c r="Y22" s="291">
        <v>0</v>
      </c>
      <c r="Z22" s="299">
        <v>0</v>
      </c>
    </row>
    <row r="23" spans="1:26" ht="12.75">
      <c r="A23" s="287" t="s">
        <v>91</v>
      </c>
      <c r="B23" s="125">
        <v>2.5536212921</v>
      </c>
      <c r="C23" s="286">
        <v>-0.119286681</v>
      </c>
      <c r="D23" s="286">
        <v>-0.048863158</v>
      </c>
      <c r="E23" s="291">
        <v>0</v>
      </c>
      <c r="F23" s="291">
        <v>0</v>
      </c>
      <c r="G23" s="291">
        <v>0</v>
      </c>
      <c r="H23" s="299">
        <v>0</v>
      </c>
      <c r="J23" s="287" t="s">
        <v>91</v>
      </c>
      <c r="K23" s="125">
        <v>2.5536212921</v>
      </c>
      <c r="L23" s="286">
        <v>-0.119286681</v>
      </c>
      <c r="M23" s="286">
        <v>-0.048863158</v>
      </c>
      <c r="N23" s="291">
        <v>0</v>
      </c>
      <c r="O23" s="291">
        <v>0</v>
      </c>
      <c r="P23" s="291">
        <v>0</v>
      </c>
      <c r="Q23" s="299">
        <v>0</v>
      </c>
      <c r="S23" s="287" t="s">
        <v>91</v>
      </c>
      <c r="T23" s="125">
        <v>2.5536212921</v>
      </c>
      <c r="U23" s="286">
        <v>-0.119286681</v>
      </c>
      <c r="V23" s="286">
        <v>-0.048863158</v>
      </c>
      <c r="W23" s="291">
        <v>0</v>
      </c>
      <c r="X23" s="291">
        <v>0</v>
      </c>
      <c r="Y23" s="291">
        <v>0</v>
      </c>
      <c r="Z23" s="299">
        <v>0</v>
      </c>
    </row>
    <row r="24" spans="1:26" ht="12.75">
      <c r="A24" s="285" t="s">
        <v>165</v>
      </c>
      <c r="B24" s="125">
        <v>3.885440193</v>
      </c>
      <c r="C24" s="286">
        <v>-0.734141413</v>
      </c>
      <c r="D24" s="286">
        <v>0.0166438587</v>
      </c>
      <c r="E24" s="291">
        <v>0</v>
      </c>
      <c r="F24" s="291">
        <v>0</v>
      </c>
      <c r="G24" s="291">
        <v>0</v>
      </c>
      <c r="H24" s="299">
        <v>0</v>
      </c>
      <c r="J24" s="285" t="s">
        <v>165</v>
      </c>
      <c r="K24" s="125">
        <v>3.885440193</v>
      </c>
      <c r="L24" s="286">
        <v>-0.734141413</v>
      </c>
      <c r="M24" s="286">
        <v>0.0166438587</v>
      </c>
      <c r="N24" s="291">
        <v>0</v>
      </c>
      <c r="O24" s="291">
        <v>0</v>
      </c>
      <c r="P24" s="291">
        <v>0</v>
      </c>
      <c r="Q24" s="299">
        <v>0</v>
      </c>
      <c r="S24" s="285" t="s">
        <v>165</v>
      </c>
      <c r="T24" s="125">
        <v>3.885440193</v>
      </c>
      <c r="U24" s="286">
        <v>-0.734141413</v>
      </c>
      <c r="V24" s="286">
        <v>0.0166438587</v>
      </c>
      <c r="W24" s="291">
        <v>0</v>
      </c>
      <c r="X24" s="291">
        <v>0</v>
      </c>
      <c r="Y24" s="291">
        <v>0</v>
      </c>
      <c r="Z24" s="299">
        <v>0</v>
      </c>
    </row>
    <row r="25" spans="1:26" ht="12.75">
      <c r="A25" s="287" t="s">
        <v>92</v>
      </c>
      <c r="B25" s="125">
        <v>2.5445467954</v>
      </c>
      <c r="C25" s="286">
        <v>-0.119286681</v>
      </c>
      <c r="D25" s="286">
        <v>-0.048863158</v>
      </c>
      <c r="E25" s="291">
        <v>0</v>
      </c>
      <c r="F25" s="291">
        <v>0</v>
      </c>
      <c r="G25" s="291">
        <v>0</v>
      </c>
      <c r="H25" s="299">
        <v>0</v>
      </c>
      <c r="J25" s="287" t="s">
        <v>92</v>
      </c>
      <c r="K25" s="125">
        <v>2.5445467954</v>
      </c>
      <c r="L25" s="286">
        <v>-0.119286681</v>
      </c>
      <c r="M25" s="286">
        <v>-0.048863158</v>
      </c>
      <c r="N25" s="291">
        <v>0</v>
      </c>
      <c r="O25" s="291">
        <v>0</v>
      </c>
      <c r="P25" s="291">
        <v>0</v>
      </c>
      <c r="Q25" s="299">
        <v>0</v>
      </c>
      <c r="S25" s="287" t="s">
        <v>92</v>
      </c>
      <c r="T25" s="125">
        <v>2.5445467954</v>
      </c>
      <c r="U25" s="286">
        <v>-0.119286681</v>
      </c>
      <c r="V25" s="286">
        <v>-0.048863158</v>
      </c>
      <c r="W25" s="291">
        <v>0</v>
      </c>
      <c r="X25" s="291">
        <v>0</v>
      </c>
      <c r="Y25" s="291">
        <v>0</v>
      </c>
      <c r="Z25" s="299">
        <v>0</v>
      </c>
    </row>
    <row r="26" spans="1:26" ht="12.75">
      <c r="A26" s="288" t="s">
        <v>93</v>
      </c>
      <c r="B26" s="125">
        <v>2.544011735</v>
      </c>
      <c r="C26" s="286">
        <v>-0.119286681</v>
      </c>
      <c r="D26" s="286">
        <v>-0.048863158</v>
      </c>
      <c r="E26" s="291">
        <v>0</v>
      </c>
      <c r="F26" s="291">
        <v>0</v>
      </c>
      <c r="G26" s="291">
        <v>0</v>
      </c>
      <c r="H26" s="299">
        <v>0</v>
      </c>
      <c r="J26" s="288" t="s">
        <v>93</v>
      </c>
      <c r="K26" s="125">
        <v>2.544011735</v>
      </c>
      <c r="L26" s="286">
        <v>-0.119286681</v>
      </c>
      <c r="M26" s="286">
        <v>-0.048863158</v>
      </c>
      <c r="N26" s="291">
        <v>0</v>
      </c>
      <c r="O26" s="291">
        <v>0</v>
      </c>
      <c r="P26" s="291">
        <v>0</v>
      </c>
      <c r="Q26" s="299">
        <v>0</v>
      </c>
      <c r="S26" s="288" t="s">
        <v>93</v>
      </c>
      <c r="T26" s="125">
        <v>2.544011735</v>
      </c>
      <c r="U26" s="286">
        <v>-0.119286681</v>
      </c>
      <c r="V26" s="286">
        <v>-0.048863158</v>
      </c>
      <c r="W26" s="291">
        <v>0</v>
      </c>
      <c r="X26" s="291">
        <v>0</v>
      </c>
      <c r="Y26" s="291">
        <v>0</v>
      </c>
      <c r="Z26" s="299">
        <v>0</v>
      </c>
    </row>
    <row r="27" spans="1:26" ht="12.75">
      <c r="A27" s="288" t="s">
        <v>205</v>
      </c>
      <c r="B27" s="125">
        <v>2.5459189269</v>
      </c>
      <c r="C27" s="286">
        <v>-0.119286681</v>
      </c>
      <c r="D27" s="286">
        <v>-0.048863158</v>
      </c>
      <c r="E27" s="291">
        <v>0</v>
      </c>
      <c r="F27" s="291">
        <v>0</v>
      </c>
      <c r="G27" s="291">
        <v>0</v>
      </c>
      <c r="H27" s="299">
        <v>0</v>
      </c>
      <c r="J27" s="288" t="s">
        <v>205</v>
      </c>
      <c r="K27" s="125">
        <v>2.5459189269</v>
      </c>
      <c r="L27" s="286">
        <v>-0.119286681</v>
      </c>
      <c r="M27" s="286">
        <v>-0.048863158</v>
      </c>
      <c r="N27" s="291">
        <v>0</v>
      </c>
      <c r="O27" s="291">
        <v>0</v>
      </c>
      <c r="P27" s="291">
        <v>0</v>
      </c>
      <c r="Q27" s="299">
        <v>0</v>
      </c>
      <c r="S27" s="288" t="s">
        <v>205</v>
      </c>
      <c r="T27" s="125">
        <v>2.5459189269</v>
      </c>
      <c r="U27" s="286">
        <v>-0.119286681</v>
      </c>
      <c r="V27" s="286">
        <v>-0.048863158</v>
      </c>
      <c r="W27" s="291">
        <v>0</v>
      </c>
      <c r="X27" s="291">
        <v>0</v>
      </c>
      <c r="Y27" s="291">
        <v>0</v>
      </c>
      <c r="Z27" s="299">
        <v>0</v>
      </c>
    </row>
    <row r="28" spans="1:26" ht="12.75">
      <c r="A28" s="287" t="s">
        <v>187</v>
      </c>
      <c r="B28" s="125">
        <v>2.5641348198</v>
      </c>
      <c r="C28" s="286">
        <v>-0.119286681</v>
      </c>
      <c r="D28" s="286">
        <v>-0.048863158</v>
      </c>
      <c r="E28" s="291">
        <v>0</v>
      </c>
      <c r="F28" s="291">
        <v>0</v>
      </c>
      <c r="G28" s="291">
        <v>0</v>
      </c>
      <c r="H28" s="299">
        <v>0</v>
      </c>
      <c r="J28" s="287" t="s">
        <v>187</v>
      </c>
      <c r="K28" s="125">
        <v>2.5641348198</v>
      </c>
      <c r="L28" s="286">
        <v>-0.119286681</v>
      </c>
      <c r="M28" s="286">
        <v>-0.048863158</v>
      </c>
      <c r="N28" s="291">
        <v>0</v>
      </c>
      <c r="O28" s="291">
        <v>0</v>
      </c>
      <c r="P28" s="291">
        <v>0</v>
      </c>
      <c r="Q28" s="299">
        <v>0</v>
      </c>
      <c r="S28" s="287" t="s">
        <v>187</v>
      </c>
      <c r="T28" s="125">
        <v>2.5641348198</v>
      </c>
      <c r="U28" s="286">
        <v>-0.119286681</v>
      </c>
      <c r="V28" s="286">
        <v>-0.048863158</v>
      </c>
      <c r="W28" s="291">
        <v>0</v>
      </c>
      <c r="X28" s="291">
        <v>0</v>
      </c>
      <c r="Y28" s="291">
        <v>0</v>
      </c>
      <c r="Z28" s="299">
        <v>0</v>
      </c>
    </row>
    <row r="29" spans="1:26" ht="12.75">
      <c r="A29" s="288" t="s">
        <v>94</v>
      </c>
      <c r="B29" s="125">
        <v>2.5731114222</v>
      </c>
      <c r="C29" s="286">
        <v>-0.119286681</v>
      </c>
      <c r="D29" s="291">
        <v>-0.048863158</v>
      </c>
      <c r="E29" s="291">
        <v>0</v>
      </c>
      <c r="F29" s="291">
        <v>0</v>
      </c>
      <c r="G29" s="291">
        <v>0</v>
      </c>
      <c r="H29" s="299">
        <v>0</v>
      </c>
      <c r="J29" s="288" t="s">
        <v>94</v>
      </c>
      <c r="K29" s="125">
        <v>2.5731114222</v>
      </c>
      <c r="L29" s="286">
        <v>-0.119286681</v>
      </c>
      <c r="M29" s="291">
        <v>-0.048863158</v>
      </c>
      <c r="N29" s="291">
        <v>0</v>
      </c>
      <c r="O29" s="291">
        <v>0</v>
      </c>
      <c r="P29" s="291">
        <v>0</v>
      </c>
      <c r="Q29" s="299">
        <v>0</v>
      </c>
      <c r="S29" s="288" t="s">
        <v>94</v>
      </c>
      <c r="T29" s="125">
        <v>2.5731114222</v>
      </c>
      <c r="U29" s="286">
        <v>-0.119286681</v>
      </c>
      <c r="V29" s="291">
        <v>-0.048863158</v>
      </c>
      <c r="W29" s="291">
        <v>0</v>
      </c>
      <c r="X29" s="291">
        <v>0</v>
      </c>
      <c r="Y29" s="291">
        <v>0</v>
      </c>
      <c r="Z29" s="299">
        <v>0</v>
      </c>
    </row>
    <row r="30" spans="1:26" ht="12.75">
      <c r="A30" s="292" t="s">
        <v>95</v>
      </c>
      <c r="B30" s="125">
        <v>2.560285606</v>
      </c>
      <c r="C30" s="286">
        <v>-0.119286681</v>
      </c>
      <c r="D30" s="286">
        <v>-0.048863158</v>
      </c>
      <c r="E30" s="291">
        <v>0</v>
      </c>
      <c r="F30" s="291">
        <v>0</v>
      </c>
      <c r="G30" s="291">
        <v>0</v>
      </c>
      <c r="H30" s="299">
        <v>0</v>
      </c>
      <c r="J30" s="292" t="s">
        <v>95</v>
      </c>
      <c r="K30" s="125">
        <v>2.560285606</v>
      </c>
      <c r="L30" s="286">
        <v>-0.119286681</v>
      </c>
      <c r="M30" s="286">
        <v>-0.048863158</v>
      </c>
      <c r="N30" s="291">
        <v>0</v>
      </c>
      <c r="O30" s="291">
        <v>0</v>
      </c>
      <c r="P30" s="291">
        <v>0</v>
      </c>
      <c r="Q30" s="299">
        <v>0</v>
      </c>
      <c r="S30" s="292" t="s">
        <v>95</v>
      </c>
      <c r="T30" s="125">
        <v>2.560285606</v>
      </c>
      <c r="U30" s="286">
        <v>-0.119286681</v>
      </c>
      <c r="V30" s="286">
        <v>-0.048863158</v>
      </c>
      <c r="W30" s="291">
        <v>0</v>
      </c>
      <c r="X30" s="291">
        <v>0</v>
      </c>
      <c r="Y30" s="291">
        <v>0</v>
      </c>
      <c r="Z30" s="299">
        <v>0</v>
      </c>
    </row>
    <row r="31" spans="1:26" ht="12.75">
      <c r="A31" s="292" t="s">
        <v>204</v>
      </c>
      <c r="B31" s="125">
        <v>2.5961245692</v>
      </c>
      <c r="C31" s="291">
        <v>-0.119286681</v>
      </c>
      <c r="D31" s="286">
        <v>-0.048863158</v>
      </c>
      <c r="E31" s="291">
        <v>0</v>
      </c>
      <c r="F31" s="291">
        <v>0</v>
      </c>
      <c r="G31" s="291">
        <v>0</v>
      </c>
      <c r="H31" s="299">
        <v>0</v>
      </c>
      <c r="J31" s="292" t="s">
        <v>204</v>
      </c>
      <c r="K31" s="125">
        <v>2.5961245692</v>
      </c>
      <c r="L31" s="291">
        <v>-0.119286681</v>
      </c>
      <c r="M31" s="286">
        <v>-0.048863158</v>
      </c>
      <c r="N31" s="291">
        <v>0</v>
      </c>
      <c r="O31" s="291">
        <v>0</v>
      </c>
      <c r="P31" s="291">
        <v>0</v>
      </c>
      <c r="Q31" s="299">
        <v>0</v>
      </c>
      <c r="S31" s="292" t="s">
        <v>204</v>
      </c>
      <c r="T31" s="125">
        <v>2.5961245692</v>
      </c>
      <c r="U31" s="291">
        <v>-0.119286681</v>
      </c>
      <c r="V31" s="286">
        <v>-0.048863158</v>
      </c>
      <c r="W31" s="291">
        <v>0</v>
      </c>
      <c r="X31" s="291">
        <v>0</v>
      </c>
      <c r="Y31" s="291">
        <v>0</v>
      </c>
      <c r="Z31" s="299">
        <v>0</v>
      </c>
    </row>
    <row r="32" spans="1:26" ht="12.75">
      <c r="A32" s="288" t="s">
        <v>96</v>
      </c>
      <c r="B32" s="125">
        <v>2.547085353</v>
      </c>
      <c r="C32" s="286">
        <v>-0.119286681</v>
      </c>
      <c r="D32" s="286">
        <v>-0.048863158</v>
      </c>
      <c r="E32" s="291">
        <v>0</v>
      </c>
      <c r="F32" s="291">
        <v>0</v>
      </c>
      <c r="G32" s="291">
        <v>0</v>
      </c>
      <c r="H32" s="299">
        <v>0</v>
      </c>
      <c r="J32" s="288" t="s">
        <v>96</v>
      </c>
      <c r="K32" s="125">
        <v>2.547085353</v>
      </c>
      <c r="L32" s="286">
        <v>-0.119286681</v>
      </c>
      <c r="M32" s="286">
        <v>-0.048863158</v>
      </c>
      <c r="N32" s="291">
        <v>0</v>
      </c>
      <c r="O32" s="291">
        <v>0</v>
      </c>
      <c r="P32" s="291">
        <v>0</v>
      </c>
      <c r="Q32" s="299">
        <v>0</v>
      </c>
      <c r="S32" s="288" t="s">
        <v>96</v>
      </c>
      <c r="T32" s="125">
        <v>2.547085353</v>
      </c>
      <c r="U32" s="286">
        <v>-0.119286681</v>
      </c>
      <c r="V32" s="286">
        <v>-0.048863158</v>
      </c>
      <c r="W32" s="291">
        <v>0</v>
      </c>
      <c r="X32" s="291">
        <v>0</v>
      </c>
      <c r="Y32" s="291">
        <v>0</v>
      </c>
      <c r="Z32" s="299">
        <v>0</v>
      </c>
    </row>
    <row r="33" spans="1:26" ht="12.75">
      <c r="A33" s="287" t="s">
        <v>202</v>
      </c>
      <c r="B33" s="125">
        <v>2.5595859983</v>
      </c>
      <c r="C33" s="290">
        <v>-0.119286681</v>
      </c>
      <c r="D33" s="290">
        <v>-0.048863158</v>
      </c>
      <c r="E33" s="291">
        <v>0</v>
      </c>
      <c r="F33" s="291">
        <v>0</v>
      </c>
      <c r="G33" s="291">
        <v>0</v>
      </c>
      <c r="H33" s="299">
        <v>0</v>
      </c>
      <c r="J33" s="287" t="s">
        <v>202</v>
      </c>
      <c r="K33" s="125">
        <v>2.5595859983</v>
      </c>
      <c r="L33" s="290">
        <v>-0.119286681</v>
      </c>
      <c r="M33" s="290">
        <v>-0.048863158</v>
      </c>
      <c r="N33" s="291">
        <v>0</v>
      </c>
      <c r="O33" s="291">
        <v>0</v>
      </c>
      <c r="P33" s="291">
        <v>0</v>
      </c>
      <c r="Q33" s="299">
        <v>0</v>
      </c>
      <c r="S33" s="287" t="s">
        <v>202</v>
      </c>
      <c r="T33" s="125">
        <v>2.5595859983</v>
      </c>
      <c r="U33" s="290">
        <v>-0.119286681</v>
      </c>
      <c r="V33" s="290">
        <v>-0.048863158</v>
      </c>
      <c r="W33" s="291">
        <v>0</v>
      </c>
      <c r="X33" s="291">
        <v>0</v>
      </c>
      <c r="Y33" s="291">
        <v>0</v>
      </c>
      <c r="Z33" s="299">
        <v>0</v>
      </c>
    </row>
    <row r="34" spans="1:26" ht="12.75">
      <c r="A34" s="287" t="s">
        <v>182</v>
      </c>
      <c r="B34" s="125">
        <v>2.5560208653</v>
      </c>
      <c r="C34" s="286">
        <v>-0.119286681</v>
      </c>
      <c r="D34" s="286">
        <v>-0.048863158</v>
      </c>
      <c r="E34" s="291">
        <v>0</v>
      </c>
      <c r="F34" s="291">
        <v>0</v>
      </c>
      <c r="G34" s="291">
        <v>0</v>
      </c>
      <c r="H34" s="299">
        <v>0</v>
      </c>
      <c r="J34" s="287" t="s">
        <v>182</v>
      </c>
      <c r="K34" s="125">
        <v>2.5560208653</v>
      </c>
      <c r="L34" s="286">
        <v>-0.119286681</v>
      </c>
      <c r="M34" s="286">
        <v>-0.048863158</v>
      </c>
      <c r="N34" s="291">
        <v>0</v>
      </c>
      <c r="O34" s="291">
        <v>0</v>
      </c>
      <c r="P34" s="291">
        <v>0</v>
      </c>
      <c r="Q34" s="299">
        <v>0</v>
      </c>
      <c r="S34" s="287" t="s">
        <v>182</v>
      </c>
      <c r="T34" s="125">
        <v>2.5560208653</v>
      </c>
      <c r="U34" s="286">
        <v>-0.119286681</v>
      </c>
      <c r="V34" s="286">
        <v>-0.048863158</v>
      </c>
      <c r="W34" s="291">
        <v>0</v>
      </c>
      <c r="X34" s="291">
        <v>0</v>
      </c>
      <c r="Y34" s="291">
        <v>0</v>
      </c>
      <c r="Z34" s="299">
        <v>0</v>
      </c>
    </row>
    <row r="35" spans="1:26" ht="12.75">
      <c r="A35" s="288" t="s">
        <v>203</v>
      </c>
      <c r="B35" s="125">
        <v>2.5594866679</v>
      </c>
      <c r="C35" s="286">
        <v>-0.119286681</v>
      </c>
      <c r="D35" s="286">
        <v>-0.048863158</v>
      </c>
      <c r="E35" s="291">
        <v>0</v>
      </c>
      <c r="F35" s="291">
        <v>0</v>
      </c>
      <c r="G35" s="291">
        <v>0</v>
      </c>
      <c r="H35" s="299">
        <v>0</v>
      </c>
      <c r="J35" s="288" t="s">
        <v>203</v>
      </c>
      <c r="K35" s="125">
        <v>2.5594866679</v>
      </c>
      <c r="L35" s="286">
        <v>-0.119286681</v>
      </c>
      <c r="M35" s="286">
        <v>-0.048863158</v>
      </c>
      <c r="N35" s="291">
        <v>0</v>
      </c>
      <c r="O35" s="291">
        <v>0</v>
      </c>
      <c r="P35" s="291">
        <v>0</v>
      </c>
      <c r="Q35" s="299">
        <v>0</v>
      </c>
      <c r="S35" s="288" t="s">
        <v>203</v>
      </c>
      <c r="T35" s="125">
        <v>2.5594866679</v>
      </c>
      <c r="U35" s="286">
        <v>-0.119286681</v>
      </c>
      <c r="V35" s="286">
        <v>-0.048863158</v>
      </c>
      <c r="W35" s="291">
        <v>0</v>
      </c>
      <c r="X35" s="291">
        <v>0</v>
      </c>
      <c r="Y35" s="291">
        <v>0</v>
      </c>
      <c r="Z35" s="299">
        <v>0</v>
      </c>
    </row>
    <row r="36" spans="1:26" ht="12.75">
      <c r="A36" s="288" t="s">
        <v>97</v>
      </c>
      <c r="B36" s="125">
        <v>2.5238472856</v>
      </c>
      <c r="C36" s="286">
        <v>-0.119286681</v>
      </c>
      <c r="D36" s="286">
        <v>-0.048863158</v>
      </c>
      <c r="E36" s="291">
        <v>0</v>
      </c>
      <c r="F36" s="291">
        <v>0</v>
      </c>
      <c r="G36" s="291">
        <v>0</v>
      </c>
      <c r="H36" s="299">
        <v>0</v>
      </c>
      <c r="J36" s="288" t="s">
        <v>97</v>
      </c>
      <c r="K36" s="125">
        <v>2.5238472856</v>
      </c>
      <c r="L36" s="286">
        <v>-0.119286681</v>
      </c>
      <c r="M36" s="286">
        <v>-0.048863158</v>
      </c>
      <c r="N36" s="291">
        <v>0</v>
      </c>
      <c r="O36" s="291">
        <v>0</v>
      </c>
      <c r="P36" s="291">
        <v>0</v>
      </c>
      <c r="Q36" s="299">
        <v>0</v>
      </c>
      <c r="S36" s="288" t="s">
        <v>97</v>
      </c>
      <c r="T36" s="125">
        <v>2.5238472856</v>
      </c>
      <c r="U36" s="286">
        <v>-0.119286681</v>
      </c>
      <c r="V36" s="286">
        <v>-0.048863158</v>
      </c>
      <c r="W36" s="291">
        <v>0</v>
      </c>
      <c r="X36" s="291">
        <v>0</v>
      </c>
      <c r="Y36" s="291">
        <v>0</v>
      </c>
      <c r="Z36" s="299">
        <v>0</v>
      </c>
    </row>
    <row r="37" spans="1:26" ht="12.75">
      <c r="A37" s="287" t="s">
        <v>98</v>
      </c>
      <c r="B37" s="125">
        <v>2.5584079817</v>
      </c>
      <c r="C37" s="286">
        <v>-0.119286681</v>
      </c>
      <c r="D37" s="286">
        <v>-0.048863158</v>
      </c>
      <c r="E37" s="291">
        <v>0</v>
      </c>
      <c r="F37" s="291">
        <v>0</v>
      </c>
      <c r="G37" s="291">
        <v>0</v>
      </c>
      <c r="H37" s="299">
        <v>0</v>
      </c>
      <c r="J37" s="287" t="s">
        <v>98</v>
      </c>
      <c r="K37" s="125">
        <v>2.5584079817</v>
      </c>
      <c r="L37" s="286">
        <v>-0.119286681</v>
      </c>
      <c r="M37" s="286">
        <v>-0.048863158</v>
      </c>
      <c r="N37" s="291">
        <v>0</v>
      </c>
      <c r="O37" s="291">
        <v>0</v>
      </c>
      <c r="P37" s="291">
        <v>0</v>
      </c>
      <c r="Q37" s="299">
        <v>0</v>
      </c>
      <c r="S37" s="287" t="s">
        <v>98</v>
      </c>
      <c r="T37" s="125">
        <v>2.5584079817</v>
      </c>
      <c r="U37" s="286">
        <v>-0.119286681</v>
      </c>
      <c r="V37" s="286">
        <v>-0.048863158</v>
      </c>
      <c r="W37" s="291">
        <v>0</v>
      </c>
      <c r="X37" s="291">
        <v>0</v>
      </c>
      <c r="Y37" s="291">
        <v>0</v>
      </c>
      <c r="Z37" s="299">
        <v>0</v>
      </c>
    </row>
    <row r="38" spans="1:26" ht="12.75">
      <c r="A38" s="158" t="s">
        <v>23</v>
      </c>
      <c r="B38" s="302"/>
      <c r="C38" s="286"/>
      <c r="D38" s="286"/>
      <c r="E38" s="291"/>
      <c r="F38" s="291"/>
      <c r="G38" s="291"/>
      <c r="H38" s="299"/>
      <c r="J38" s="158" t="s">
        <v>23</v>
      </c>
      <c r="K38" s="302"/>
      <c r="L38" s="286"/>
      <c r="M38" s="286"/>
      <c r="N38" s="291"/>
      <c r="O38" s="291"/>
      <c r="P38" s="291"/>
      <c r="Q38" s="299"/>
      <c r="S38" s="158" t="s">
        <v>23</v>
      </c>
      <c r="T38" s="302"/>
      <c r="U38" s="286"/>
      <c r="V38" s="286"/>
      <c r="W38" s="291"/>
      <c r="X38" s="291"/>
      <c r="Y38" s="291"/>
      <c r="Z38" s="299"/>
    </row>
    <row r="39" spans="1:26" ht="12.75">
      <c r="A39" s="285" t="s">
        <v>166</v>
      </c>
      <c r="B39" s="303">
        <v>4.0029220006</v>
      </c>
      <c r="C39" s="286">
        <v>-0.815193119</v>
      </c>
      <c r="D39" s="286">
        <v>0.0265738908</v>
      </c>
      <c r="E39" s="291">
        <v>0</v>
      </c>
      <c r="F39" s="291">
        <v>0</v>
      </c>
      <c r="G39" s="291">
        <v>0</v>
      </c>
      <c r="H39" s="299">
        <v>0</v>
      </c>
      <c r="J39" s="285" t="s">
        <v>166</v>
      </c>
      <c r="K39" s="303">
        <v>4.0029220006</v>
      </c>
      <c r="L39" s="286">
        <v>-0.815193119</v>
      </c>
      <c r="M39" s="286">
        <v>0.0265738908</v>
      </c>
      <c r="N39" s="291">
        <v>0</v>
      </c>
      <c r="O39" s="291">
        <v>0</v>
      </c>
      <c r="P39" s="291">
        <v>0</v>
      </c>
      <c r="Q39" s="299">
        <v>0</v>
      </c>
      <c r="S39" s="285" t="s">
        <v>166</v>
      </c>
      <c r="T39" s="303">
        <v>4.0029220006</v>
      </c>
      <c r="U39" s="286">
        <v>-0.815193119</v>
      </c>
      <c r="V39" s="286">
        <v>0.0265738908</v>
      </c>
      <c r="W39" s="291">
        <v>0</v>
      </c>
      <c r="X39" s="291">
        <v>0</v>
      </c>
      <c r="Y39" s="291">
        <v>0</v>
      </c>
      <c r="Z39" s="299">
        <v>0</v>
      </c>
    </row>
    <row r="40" spans="1:26" ht="12.75">
      <c r="A40" s="287" t="s">
        <v>99</v>
      </c>
      <c r="B40" s="303">
        <v>2.6739750472</v>
      </c>
      <c r="C40" s="286">
        <v>-0.204899606</v>
      </c>
      <c r="D40" s="286">
        <v>-0.038631113</v>
      </c>
      <c r="E40" s="291">
        <v>0</v>
      </c>
      <c r="F40" s="291">
        <v>0</v>
      </c>
      <c r="G40" s="291">
        <v>0</v>
      </c>
      <c r="H40" s="299">
        <v>0</v>
      </c>
      <c r="J40" s="287" t="s">
        <v>99</v>
      </c>
      <c r="K40" s="303">
        <v>2.6739750472</v>
      </c>
      <c r="L40" s="286">
        <v>-0.204899606</v>
      </c>
      <c r="M40" s="286">
        <v>-0.038631113</v>
      </c>
      <c r="N40" s="291">
        <v>0</v>
      </c>
      <c r="O40" s="291">
        <v>0</v>
      </c>
      <c r="P40" s="291">
        <v>0</v>
      </c>
      <c r="Q40" s="299">
        <v>0</v>
      </c>
      <c r="S40" s="287" t="s">
        <v>99</v>
      </c>
      <c r="T40" s="303">
        <v>2.6739750472</v>
      </c>
      <c r="U40" s="286">
        <v>-0.204899606</v>
      </c>
      <c r="V40" s="286">
        <v>-0.038631113</v>
      </c>
      <c r="W40" s="291">
        <v>0</v>
      </c>
      <c r="X40" s="291">
        <v>0</v>
      </c>
      <c r="Y40" s="291">
        <v>0</v>
      </c>
      <c r="Z40" s="299">
        <v>0</v>
      </c>
    </row>
    <row r="41" spans="1:26" ht="12.75">
      <c r="A41" s="287" t="s">
        <v>100</v>
      </c>
      <c r="B41" s="303">
        <v>2.6919072813</v>
      </c>
      <c r="C41" s="286">
        <v>-0.204899606</v>
      </c>
      <c r="D41" s="286">
        <v>-0.038631113</v>
      </c>
      <c r="E41" s="291">
        <v>0</v>
      </c>
      <c r="F41" s="291">
        <v>0</v>
      </c>
      <c r="G41" s="291">
        <v>0</v>
      </c>
      <c r="H41" s="299">
        <v>0</v>
      </c>
      <c r="J41" s="287" t="s">
        <v>100</v>
      </c>
      <c r="K41" s="303">
        <v>2.6919072813</v>
      </c>
      <c r="L41" s="286">
        <v>-0.204899606</v>
      </c>
      <c r="M41" s="286">
        <v>-0.038631113</v>
      </c>
      <c r="N41" s="291">
        <v>0</v>
      </c>
      <c r="O41" s="291">
        <v>0</v>
      </c>
      <c r="P41" s="291">
        <v>0</v>
      </c>
      <c r="Q41" s="299">
        <v>0</v>
      </c>
      <c r="S41" s="287" t="s">
        <v>100</v>
      </c>
      <c r="T41" s="303">
        <v>2.6919072813</v>
      </c>
      <c r="U41" s="286">
        <v>-0.204899606</v>
      </c>
      <c r="V41" s="286">
        <v>-0.038631113</v>
      </c>
      <c r="W41" s="291">
        <v>0</v>
      </c>
      <c r="X41" s="291">
        <v>0</v>
      </c>
      <c r="Y41" s="291">
        <v>0</v>
      </c>
      <c r="Z41" s="299">
        <v>0</v>
      </c>
    </row>
    <row r="42" spans="1:26" ht="12.75">
      <c r="A42" s="287" t="s">
        <v>101</v>
      </c>
      <c r="B42" s="303">
        <v>2.7223470354</v>
      </c>
      <c r="C42" s="291">
        <v>-0.204899606</v>
      </c>
      <c r="D42" s="291">
        <v>-0.038631113</v>
      </c>
      <c r="E42" s="291">
        <v>0</v>
      </c>
      <c r="F42" s="291">
        <v>0</v>
      </c>
      <c r="G42" s="291">
        <v>0</v>
      </c>
      <c r="H42" s="299">
        <v>0</v>
      </c>
      <c r="J42" s="287" t="s">
        <v>101</v>
      </c>
      <c r="K42" s="303">
        <v>2.7223470354</v>
      </c>
      <c r="L42" s="291">
        <v>-0.204899606</v>
      </c>
      <c r="M42" s="291">
        <v>-0.038631113</v>
      </c>
      <c r="N42" s="291">
        <v>0</v>
      </c>
      <c r="O42" s="291">
        <v>0</v>
      </c>
      <c r="P42" s="291">
        <v>0</v>
      </c>
      <c r="Q42" s="299">
        <v>0</v>
      </c>
      <c r="S42" s="287" t="s">
        <v>101</v>
      </c>
      <c r="T42" s="303">
        <v>2.7223470354</v>
      </c>
      <c r="U42" s="291">
        <v>-0.204899606</v>
      </c>
      <c r="V42" s="291">
        <v>-0.038631113</v>
      </c>
      <c r="W42" s="291">
        <v>0</v>
      </c>
      <c r="X42" s="291">
        <v>0</v>
      </c>
      <c r="Y42" s="291">
        <v>0</v>
      </c>
      <c r="Z42" s="299">
        <v>0</v>
      </c>
    </row>
    <row r="43" spans="1:26" ht="12.75">
      <c r="A43" s="287" t="s">
        <v>102</v>
      </c>
      <c r="B43" s="303">
        <v>2.68904678</v>
      </c>
      <c r="C43" s="291">
        <v>-0.204899606</v>
      </c>
      <c r="D43" s="291">
        <v>-0.038631113</v>
      </c>
      <c r="E43" s="291">
        <v>0</v>
      </c>
      <c r="F43" s="291">
        <v>0</v>
      </c>
      <c r="G43" s="291">
        <v>0</v>
      </c>
      <c r="H43" s="299">
        <v>0</v>
      </c>
      <c r="J43" s="287" t="s">
        <v>102</v>
      </c>
      <c r="K43" s="303">
        <v>2.68904678</v>
      </c>
      <c r="L43" s="291">
        <v>-0.204899606</v>
      </c>
      <c r="M43" s="291">
        <v>-0.038631113</v>
      </c>
      <c r="N43" s="291">
        <v>0</v>
      </c>
      <c r="O43" s="291">
        <v>0</v>
      </c>
      <c r="P43" s="291">
        <v>0</v>
      </c>
      <c r="Q43" s="299">
        <v>0</v>
      </c>
      <c r="S43" s="287" t="s">
        <v>102</v>
      </c>
      <c r="T43" s="303">
        <v>2.68904678</v>
      </c>
      <c r="U43" s="291">
        <v>-0.204899606</v>
      </c>
      <c r="V43" s="291">
        <v>-0.038631113</v>
      </c>
      <c r="W43" s="291">
        <v>0</v>
      </c>
      <c r="X43" s="291">
        <v>0</v>
      </c>
      <c r="Y43" s="291">
        <v>0</v>
      </c>
      <c r="Z43" s="299">
        <v>0</v>
      </c>
    </row>
    <row r="44" spans="1:26" ht="12.75">
      <c r="A44" s="287" t="s">
        <v>103</v>
      </c>
      <c r="B44" s="303">
        <v>2.6783740468</v>
      </c>
      <c r="C44" s="291">
        <v>-0.204899606</v>
      </c>
      <c r="D44" s="291">
        <v>-0.038631113</v>
      </c>
      <c r="E44" s="291">
        <v>0</v>
      </c>
      <c r="F44" s="291">
        <v>0</v>
      </c>
      <c r="G44" s="291">
        <v>0</v>
      </c>
      <c r="H44" s="299">
        <v>0</v>
      </c>
      <c r="J44" s="287" t="s">
        <v>103</v>
      </c>
      <c r="K44" s="303">
        <v>2.6783740468</v>
      </c>
      <c r="L44" s="291">
        <v>-0.204899606</v>
      </c>
      <c r="M44" s="291">
        <v>-0.038631113</v>
      </c>
      <c r="N44" s="291">
        <v>0</v>
      </c>
      <c r="O44" s="291">
        <v>0</v>
      </c>
      <c r="P44" s="291">
        <v>0</v>
      </c>
      <c r="Q44" s="299">
        <v>0</v>
      </c>
      <c r="S44" s="287" t="s">
        <v>103</v>
      </c>
      <c r="T44" s="303">
        <v>2.6783740468</v>
      </c>
      <c r="U44" s="291">
        <v>-0.204899606</v>
      </c>
      <c r="V44" s="291">
        <v>-0.038631113</v>
      </c>
      <c r="W44" s="291">
        <v>0</v>
      </c>
      <c r="X44" s="291">
        <v>0</v>
      </c>
      <c r="Y44" s="291">
        <v>0</v>
      </c>
      <c r="Z44" s="299">
        <v>0</v>
      </c>
    </row>
    <row r="45" spans="1:26" ht="12.75">
      <c r="A45" s="287" t="s">
        <v>104</v>
      </c>
      <c r="B45" s="303">
        <v>2.6853942781</v>
      </c>
      <c r="C45" s="291">
        <v>-0.204899606</v>
      </c>
      <c r="D45" s="291">
        <v>-0.038631113</v>
      </c>
      <c r="E45" s="291">
        <v>0</v>
      </c>
      <c r="F45" s="291">
        <v>0</v>
      </c>
      <c r="G45" s="291">
        <v>0</v>
      </c>
      <c r="H45" s="299">
        <v>0</v>
      </c>
      <c r="J45" s="287" t="s">
        <v>104</v>
      </c>
      <c r="K45" s="303">
        <v>2.6853942781</v>
      </c>
      <c r="L45" s="291">
        <v>-0.204899606</v>
      </c>
      <c r="M45" s="291">
        <v>-0.038631113</v>
      </c>
      <c r="N45" s="291">
        <v>0</v>
      </c>
      <c r="O45" s="291">
        <v>0</v>
      </c>
      <c r="P45" s="291">
        <v>0</v>
      </c>
      <c r="Q45" s="299">
        <v>0</v>
      </c>
      <c r="S45" s="287" t="s">
        <v>104</v>
      </c>
      <c r="T45" s="303">
        <v>2.6853942781</v>
      </c>
      <c r="U45" s="291">
        <v>-0.204899606</v>
      </c>
      <c r="V45" s="291">
        <v>-0.038631113</v>
      </c>
      <c r="W45" s="291">
        <v>0</v>
      </c>
      <c r="X45" s="291">
        <v>0</v>
      </c>
      <c r="Y45" s="291">
        <v>0</v>
      </c>
      <c r="Z45" s="299">
        <v>0</v>
      </c>
    </row>
    <row r="46" spans="1:26" ht="12.75">
      <c r="A46" s="287" t="s">
        <v>105</v>
      </c>
      <c r="B46" s="303">
        <v>2.6933500958</v>
      </c>
      <c r="C46" s="291">
        <v>-0.204899606</v>
      </c>
      <c r="D46" s="291">
        <v>-0.038631113</v>
      </c>
      <c r="E46" s="291">
        <v>0</v>
      </c>
      <c r="F46" s="291">
        <v>0</v>
      </c>
      <c r="G46" s="291">
        <v>0</v>
      </c>
      <c r="H46" s="299">
        <v>0</v>
      </c>
      <c r="J46" s="287" t="s">
        <v>105</v>
      </c>
      <c r="K46" s="303">
        <v>2.6933500958</v>
      </c>
      <c r="L46" s="291">
        <v>-0.204899606</v>
      </c>
      <c r="M46" s="291">
        <v>-0.038631113</v>
      </c>
      <c r="N46" s="291">
        <v>0</v>
      </c>
      <c r="O46" s="291">
        <v>0</v>
      </c>
      <c r="P46" s="291">
        <v>0</v>
      </c>
      <c r="Q46" s="299">
        <v>0</v>
      </c>
      <c r="S46" s="287" t="s">
        <v>105</v>
      </c>
      <c r="T46" s="303">
        <v>2.6933500958</v>
      </c>
      <c r="U46" s="291">
        <v>-0.204899606</v>
      </c>
      <c r="V46" s="291">
        <v>-0.038631113</v>
      </c>
      <c r="W46" s="291">
        <v>0</v>
      </c>
      <c r="X46" s="291">
        <v>0</v>
      </c>
      <c r="Y46" s="291">
        <v>0</v>
      </c>
      <c r="Z46" s="299">
        <v>0</v>
      </c>
    </row>
    <row r="47" spans="1:26" ht="12.75">
      <c r="A47" s="287" t="s">
        <v>106</v>
      </c>
      <c r="B47" s="303">
        <v>2.6809001321</v>
      </c>
      <c r="C47" s="291">
        <v>-0.204899606</v>
      </c>
      <c r="D47" s="291">
        <v>-0.038631113</v>
      </c>
      <c r="E47" s="291">
        <v>0</v>
      </c>
      <c r="F47" s="291">
        <v>0</v>
      </c>
      <c r="G47" s="291">
        <v>0</v>
      </c>
      <c r="H47" s="299">
        <v>0</v>
      </c>
      <c r="J47" s="287" t="s">
        <v>106</v>
      </c>
      <c r="K47" s="303">
        <v>2.6809001321</v>
      </c>
      <c r="L47" s="291">
        <v>-0.204899606</v>
      </c>
      <c r="M47" s="291">
        <v>-0.038631113</v>
      </c>
      <c r="N47" s="291">
        <v>0</v>
      </c>
      <c r="O47" s="291">
        <v>0</v>
      </c>
      <c r="P47" s="291">
        <v>0</v>
      </c>
      <c r="Q47" s="299">
        <v>0</v>
      </c>
      <c r="S47" s="287" t="s">
        <v>106</v>
      </c>
      <c r="T47" s="303">
        <v>2.6809001321</v>
      </c>
      <c r="U47" s="291">
        <v>-0.204899606</v>
      </c>
      <c r="V47" s="291">
        <v>-0.038631113</v>
      </c>
      <c r="W47" s="291">
        <v>0</v>
      </c>
      <c r="X47" s="291">
        <v>0</v>
      </c>
      <c r="Y47" s="291">
        <v>0</v>
      </c>
      <c r="Z47" s="299">
        <v>0</v>
      </c>
    </row>
    <row r="48" spans="1:26" ht="12.75">
      <c r="A48" s="287" t="s">
        <v>107</v>
      </c>
      <c r="B48" s="303">
        <v>2.6826733359</v>
      </c>
      <c r="C48" s="291">
        <v>-0.204899606</v>
      </c>
      <c r="D48" s="291">
        <v>-0.038631113</v>
      </c>
      <c r="E48" s="291">
        <v>0</v>
      </c>
      <c r="F48" s="291">
        <v>0</v>
      </c>
      <c r="G48" s="291">
        <v>0</v>
      </c>
      <c r="H48" s="299">
        <v>0</v>
      </c>
      <c r="J48" s="287" t="s">
        <v>107</v>
      </c>
      <c r="K48" s="303">
        <v>2.6826733359</v>
      </c>
      <c r="L48" s="291">
        <v>-0.204899606</v>
      </c>
      <c r="M48" s="291">
        <v>-0.038631113</v>
      </c>
      <c r="N48" s="291">
        <v>0</v>
      </c>
      <c r="O48" s="291">
        <v>0</v>
      </c>
      <c r="P48" s="291">
        <v>0</v>
      </c>
      <c r="Q48" s="299">
        <v>0</v>
      </c>
      <c r="S48" s="287" t="s">
        <v>107</v>
      </c>
      <c r="T48" s="303">
        <v>2.6826733359</v>
      </c>
      <c r="U48" s="291">
        <v>-0.204899606</v>
      </c>
      <c r="V48" s="291">
        <v>-0.038631113</v>
      </c>
      <c r="W48" s="291">
        <v>0</v>
      </c>
      <c r="X48" s="291">
        <v>0</v>
      </c>
      <c r="Y48" s="291">
        <v>0</v>
      </c>
      <c r="Z48" s="299">
        <v>0</v>
      </c>
    </row>
    <row r="49" spans="1:26" ht="12.75">
      <c r="A49" s="285" t="s">
        <v>167</v>
      </c>
      <c r="B49" s="303">
        <v>3.997164141</v>
      </c>
      <c r="C49" s="291">
        <v>-0.815193119</v>
      </c>
      <c r="D49" s="291">
        <v>0.0265738908</v>
      </c>
      <c r="E49" s="291">
        <v>0</v>
      </c>
      <c r="F49" s="291">
        <v>0</v>
      </c>
      <c r="G49" s="291">
        <v>0</v>
      </c>
      <c r="H49" s="299">
        <v>0</v>
      </c>
      <c r="J49" s="285" t="s">
        <v>167</v>
      </c>
      <c r="K49" s="303">
        <v>3.997164141</v>
      </c>
      <c r="L49" s="291">
        <v>-0.815193119</v>
      </c>
      <c r="M49" s="291">
        <v>0.0265738908</v>
      </c>
      <c r="N49" s="291">
        <v>0</v>
      </c>
      <c r="O49" s="291">
        <v>0</v>
      </c>
      <c r="P49" s="291">
        <v>0</v>
      </c>
      <c r="Q49" s="299">
        <v>0</v>
      </c>
      <c r="S49" s="285" t="s">
        <v>167</v>
      </c>
      <c r="T49" s="303">
        <v>3.997164141</v>
      </c>
      <c r="U49" s="291">
        <v>-0.815193119</v>
      </c>
      <c r="V49" s="291">
        <v>0.0265738908</v>
      </c>
      <c r="W49" s="291">
        <v>0</v>
      </c>
      <c r="X49" s="291">
        <v>0</v>
      </c>
      <c r="Y49" s="291">
        <v>0</v>
      </c>
      <c r="Z49" s="299">
        <v>0</v>
      </c>
    </row>
    <row r="50" spans="1:26" ht="12.75">
      <c r="A50" s="287" t="s">
        <v>108</v>
      </c>
      <c r="B50" s="303">
        <v>2.686090783</v>
      </c>
      <c r="C50" s="291">
        <v>-0.204899606</v>
      </c>
      <c r="D50" s="291">
        <v>-0.038631113</v>
      </c>
      <c r="E50" s="291">
        <v>0</v>
      </c>
      <c r="F50" s="291">
        <v>0</v>
      </c>
      <c r="G50" s="291">
        <v>0</v>
      </c>
      <c r="H50" s="299">
        <v>0</v>
      </c>
      <c r="J50" s="287" t="s">
        <v>108</v>
      </c>
      <c r="K50" s="303">
        <v>2.686090783</v>
      </c>
      <c r="L50" s="291">
        <v>-0.204899606</v>
      </c>
      <c r="M50" s="291">
        <v>-0.038631113</v>
      </c>
      <c r="N50" s="291">
        <v>0</v>
      </c>
      <c r="O50" s="291">
        <v>0</v>
      </c>
      <c r="P50" s="291">
        <v>0</v>
      </c>
      <c r="Q50" s="299">
        <v>0</v>
      </c>
      <c r="S50" s="287" t="s">
        <v>108</v>
      </c>
      <c r="T50" s="303">
        <v>2.686090783</v>
      </c>
      <c r="U50" s="291">
        <v>-0.204899606</v>
      </c>
      <c r="V50" s="291">
        <v>-0.038631113</v>
      </c>
      <c r="W50" s="291">
        <v>0</v>
      </c>
      <c r="X50" s="291">
        <v>0</v>
      </c>
      <c r="Y50" s="291">
        <v>0</v>
      </c>
      <c r="Z50" s="299">
        <v>0</v>
      </c>
    </row>
    <row r="51" spans="1:26" ht="12.75">
      <c r="A51" s="287" t="s">
        <v>109</v>
      </c>
      <c r="B51" s="303">
        <v>2.7028769368</v>
      </c>
      <c r="C51" s="291">
        <v>-0.204899606</v>
      </c>
      <c r="D51" s="291">
        <v>-0.038631113</v>
      </c>
      <c r="E51" s="291">
        <v>0</v>
      </c>
      <c r="F51" s="291">
        <v>0</v>
      </c>
      <c r="G51" s="291">
        <v>0</v>
      </c>
      <c r="H51" s="299">
        <v>0</v>
      </c>
      <c r="J51" s="287" t="s">
        <v>109</v>
      </c>
      <c r="K51" s="303">
        <v>2.7028769368</v>
      </c>
      <c r="L51" s="291">
        <v>-0.204899606</v>
      </c>
      <c r="M51" s="291">
        <v>-0.038631113</v>
      </c>
      <c r="N51" s="291">
        <v>0</v>
      </c>
      <c r="O51" s="291">
        <v>0</v>
      </c>
      <c r="P51" s="291">
        <v>0</v>
      </c>
      <c r="Q51" s="299">
        <v>0</v>
      </c>
      <c r="S51" s="287" t="s">
        <v>109</v>
      </c>
      <c r="T51" s="303">
        <v>2.7028769368</v>
      </c>
      <c r="U51" s="291">
        <v>-0.204899606</v>
      </c>
      <c r="V51" s="291">
        <v>-0.038631113</v>
      </c>
      <c r="W51" s="291">
        <v>0</v>
      </c>
      <c r="X51" s="291">
        <v>0</v>
      </c>
      <c r="Y51" s="291">
        <v>0</v>
      </c>
      <c r="Z51" s="299">
        <v>0</v>
      </c>
    </row>
    <row r="52" spans="1:26" ht="12.75">
      <c r="A52" s="287" t="s">
        <v>110</v>
      </c>
      <c r="B52" s="303">
        <v>2.6941812802</v>
      </c>
      <c r="C52" s="291">
        <v>-0.204899606</v>
      </c>
      <c r="D52" s="291">
        <v>-0.038631113</v>
      </c>
      <c r="E52" s="291">
        <v>0</v>
      </c>
      <c r="F52" s="291">
        <v>0</v>
      </c>
      <c r="G52" s="291">
        <v>0</v>
      </c>
      <c r="H52" s="299">
        <v>0</v>
      </c>
      <c r="J52" s="287" t="s">
        <v>110</v>
      </c>
      <c r="K52" s="303">
        <v>2.6941812802</v>
      </c>
      <c r="L52" s="291">
        <v>-0.204899606</v>
      </c>
      <c r="M52" s="291">
        <v>-0.038631113</v>
      </c>
      <c r="N52" s="291">
        <v>0</v>
      </c>
      <c r="O52" s="291">
        <v>0</v>
      </c>
      <c r="P52" s="291">
        <v>0</v>
      </c>
      <c r="Q52" s="299">
        <v>0</v>
      </c>
      <c r="S52" s="287" t="s">
        <v>110</v>
      </c>
      <c r="T52" s="303">
        <v>2.6941812802</v>
      </c>
      <c r="U52" s="291">
        <v>-0.204899606</v>
      </c>
      <c r="V52" s="291">
        <v>-0.038631113</v>
      </c>
      <c r="W52" s="291">
        <v>0</v>
      </c>
      <c r="X52" s="291">
        <v>0</v>
      </c>
      <c r="Y52" s="291">
        <v>0</v>
      </c>
      <c r="Z52" s="299">
        <v>0</v>
      </c>
    </row>
    <row r="53" spans="1:26" ht="12.75">
      <c r="A53" s="287" t="s">
        <v>111</v>
      </c>
      <c r="B53" s="303">
        <v>2.7159027939</v>
      </c>
      <c r="C53" s="291">
        <v>-0.204899606</v>
      </c>
      <c r="D53" s="291">
        <v>-0.038631113</v>
      </c>
      <c r="E53" s="291">
        <v>0</v>
      </c>
      <c r="F53" s="291">
        <v>0</v>
      </c>
      <c r="G53" s="291">
        <v>0</v>
      </c>
      <c r="H53" s="299">
        <v>0</v>
      </c>
      <c r="J53" s="287" t="s">
        <v>111</v>
      </c>
      <c r="K53" s="303">
        <v>2.7159027939</v>
      </c>
      <c r="L53" s="291">
        <v>-0.204899606</v>
      </c>
      <c r="M53" s="291">
        <v>-0.038631113</v>
      </c>
      <c r="N53" s="291">
        <v>0</v>
      </c>
      <c r="O53" s="291">
        <v>0</v>
      </c>
      <c r="P53" s="291">
        <v>0</v>
      </c>
      <c r="Q53" s="299">
        <v>0</v>
      </c>
      <c r="S53" s="287" t="s">
        <v>111</v>
      </c>
      <c r="T53" s="303">
        <v>2.7159027939</v>
      </c>
      <c r="U53" s="291">
        <v>-0.204899606</v>
      </c>
      <c r="V53" s="291">
        <v>-0.038631113</v>
      </c>
      <c r="W53" s="291">
        <v>0</v>
      </c>
      <c r="X53" s="291">
        <v>0</v>
      </c>
      <c r="Y53" s="291">
        <v>0</v>
      </c>
      <c r="Z53" s="299">
        <v>0</v>
      </c>
    </row>
    <row r="54" spans="1:26" ht="12.75">
      <c r="A54" s="287" t="s">
        <v>112</v>
      </c>
      <c r="B54" s="303">
        <v>2.7085010919</v>
      </c>
      <c r="C54" s="291">
        <v>-0.204899606</v>
      </c>
      <c r="D54" s="291">
        <v>-0.038631113</v>
      </c>
      <c r="E54" s="291">
        <v>0</v>
      </c>
      <c r="F54" s="291">
        <v>0</v>
      </c>
      <c r="G54" s="291">
        <v>0</v>
      </c>
      <c r="H54" s="299">
        <v>0</v>
      </c>
      <c r="J54" s="287" t="s">
        <v>112</v>
      </c>
      <c r="K54" s="303">
        <v>2.7085010919</v>
      </c>
      <c r="L54" s="291">
        <v>-0.204899606</v>
      </c>
      <c r="M54" s="291">
        <v>-0.038631113</v>
      </c>
      <c r="N54" s="291">
        <v>0</v>
      </c>
      <c r="O54" s="291">
        <v>0</v>
      </c>
      <c r="P54" s="291">
        <v>0</v>
      </c>
      <c r="Q54" s="299">
        <v>0</v>
      </c>
      <c r="S54" s="287" t="s">
        <v>112</v>
      </c>
      <c r="T54" s="303">
        <v>2.7085010919</v>
      </c>
      <c r="U54" s="291">
        <v>-0.204899606</v>
      </c>
      <c r="V54" s="291">
        <v>-0.038631113</v>
      </c>
      <c r="W54" s="291">
        <v>0</v>
      </c>
      <c r="X54" s="291">
        <v>0</v>
      </c>
      <c r="Y54" s="291">
        <v>0</v>
      </c>
      <c r="Z54" s="299">
        <v>0</v>
      </c>
    </row>
    <row r="55" spans="1:26" ht="12.75">
      <c r="A55" s="158" t="s">
        <v>24</v>
      </c>
      <c r="B55" s="125"/>
      <c r="C55" s="291"/>
      <c r="D55" s="291"/>
      <c r="E55" s="291"/>
      <c r="F55" s="291"/>
      <c r="G55" s="291"/>
      <c r="H55" s="299"/>
      <c r="J55" s="158" t="s">
        <v>24</v>
      </c>
      <c r="K55" s="125"/>
      <c r="L55" s="291"/>
      <c r="M55" s="291"/>
      <c r="N55" s="291"/>
      <c r="O55" s="291"/>
      <c r="P55" s="291"/>
      <c r="Q55" s="299"/>
      <c r="S55" s="158" t="s">
        <v>24</v>
      </c>
      <c r="T55" s="125"/>
      <c r="U55" s="291"/>
      <c r="V55" s="291"/>
      <c r="W55" s="291"/>
      <c r="X55" s="291"/>
      <c r="Y55" s="291"/>
      <c r="Z55" s="299"/>
    </row>
    <row r="56" spans="1:26" ht="12.75">
      <c r="A56" s="285" t="s">
        <v>168</v>
      </c>
      <c r="B56" s="125">
        <v>3.829278452</v>
      </c>
      <c r="C56" s="291">
        <v>-0.753503056</v>
      </c>
      <c r="D56" s="291">
        <v>0.018773143</v>
      </c>
      <c r="E56" s="291">
        <v>0</v>
      </c>
      <c r="F56" s="291">
        <v>0</v>
      </c>
      <c r="G56" s="291">
        <v>0</v>
      </c>
      <c r="H56" s="299">
        <v>0</v>
      </c>
      <c r="J56" s="285" t="s">
        <v>168</v>
      </c>
      <c r="K56" s="125">
        <v>3.829278452</v>
      </c>
      <c r="L56" s="291">
        <v>-0.753503056</v>
      </c>
      <c r="M56" s="291">
        <v>0.018773143</v>
      </c>
      <c r="N56" s="291">
        <v>0</v>
      </c>
      <c r="O56" s="291">
        <v>0</v>
      </c>
      <c r="P56" s="291">
        <v>0</v>
      </c>
      <c r="Q56" s="299">
        <v>0</v>
      </c>
      <c r="S56" s="285" t="s">
        <v>168</v>
      </c>
      <c r="T56" s="125">
        <v>3.829278452</v>
      </c>
      <c r="U56" s="291">
        <v>-0.753503056</v>
      </c>
      <c r="V56" s="291">
        <v>0.018773143</v>
      </c>
      <c r="W56" s="291">
        <v>0</v>
      </c>
      <c r="X56" s="291">
        <v>0</v>
      </c>
      <c r="Y56" s="291">
        <v>0</v>
      </c>
      <c r="Z56" s="299">
        <v>0</v>
      </c>
    </row>
    <row r="57" spans="1:26" ht="12.75">
      <c r="A57" s="287" t="s">
        <v>113</v>
      </c>
      <c r="B57" s="125">
        <v>2.8975355128</v>
      </c>
      <c r="C57" s="291">
        <v>-0.326904981</v>
      </c>
      <c r="D57" s="291">
        <v>-0.023307385</v>
      </c>
      <c r="E57" s="291">
        <v>0</v>
      </c>
      <c r="F57" s="291">
        <v>0</v>
      </c>
      <c r="G57" s="291">
        <v>0</v>
      </c>
      <c r="H57" s="299">
        <v>0</v>
      </c>
      <c r="J57" s="287" t="s">
        <v>113</v>
      </c>
      <c r="K57" s="125">
        <v>2.8975355128</v>
      </c>
      <c r="L57" s="291">
        <v>-0.326904981</v>
      </c>
      <c r="M57" s="291">
        <v>-0.023307385</v>
      </c>
      <c r="N57" s="291">
        <v>0</v>
      </c>
      <c r="O57" s="291">
        <v>0</v>
      </c>
      <c r="P57" s="291">
        <v>0</v>
      </c>
      <c r="Q57" s="299">
        <v>0</v>
      </c>
      <c r="S57" s="287" t="s">
        <v>113</v>
      </c>
      <c r="T57" s="125">
        <v>2.8975355128</v>
      </c>
      <c r="U57" s="291">
        <v>-0.326904981</v>
      </c>
      <c r="V57" s="291">
        <v>-0.023307385</v>
      </c>
      <c r="W57" s="291">
        <v>0</v>
      </c>
      <c r="X57" s="291">
        <v>0</v>
      </c>
      <c r="Y57" s="291">
        <v>0</v>
      </c>
      <c r="Z57" s="299">
        <v>0</v>
      </c>
    </row>
    <row r="58" spans="1:26" ht="12.75">
      <c r="A58" s="287" t="s">
        <v>114</v>
      </c>
      <c r="B58" s="125">
        <v>2.8893924451</v>
      </c>
      <c r="C58" s="291">
        <v>-0.326904981</v>
      </c>
      <c r="D58" s="291">
        <v>-0.023307385</v>
      </c>
      <c r="E58" s="291">
        <v>0</v>
      </c>
      <c r="F58" s="291">
        <v>0</v>
      </c>
      <c r="G58" s="291">
        <v>0</v>
      </c>
      <c r="H58" s="299">
        <v>0</v>
      </c>
      <c r="J58" s="287" t="s">
        <v>114</v>
      </c>
      <c r="K58" s="125">
        <v>2.8893924451</v>
      </c>
      <c r="L58" s="291">
        <v>-0.326904981</v>
      </c>
      <c r="M58" s="291">
        <v>-0.023307385</v>
      </c>
      <c r="N58" s="291">
        <v>0</v>
      </c>
      <c r="O58" s="291">
        <v>0</v>
      </c>
      <c r="P58" s="291">
        <v>0</v>
      </c>
      <c r="Q58" s="299">
        <v>0</v>
      </c>
      <c r="S58" s="287" t="s">
        <v>114</v>
      </c>
      <c r="T58" s="125">
        <v>2.8893924451</v>
      </c>
      <c r="U58" s="291">
        <v>-0.326904981</v>
      </c>
      <c r="V58" s="291">
        <v>-0.023307385</v>
      </c>
      <c r="W58" s="291">
        <v>0</v>
      </c>
      <c r="X58" s="291">
        <v>0</v>
      </c>
      <c r="Y58" s="291">
        <v>0</v>
      </c>
      <c r="Z58" s="299">
        <v>0</v>
      </c>
    </row>
    <row r="59" spans="1:26" ht="12.75">
      <c r="A59" s="287" t="s">
        <v>188</v>
      </c>
      <c r="B59" s="125">
        <v>2.9033635416</v>
      </c>
      <c r="C59" s="291">
        <v>-0.326904981</v>
      </c>
      <c r="D59" s="291">
        <v>-0.023307385</v>
      </c>
      <c r="E59" s="291">
        <v>0</v>
      </c>
      <c r="F59" s="291">
        <v>0</v>
      </c>
      <c r="G59" s="291">
        <v>0</v>
      </c>
      <c r="H59" s="299">
        <v>0</v>
      </c>
      <c r="J59" s="287" t="s">
        <v>188</v>
      </c>
      <c r="K59" s="125">
        <v>2.9033635416</v>
      </c>
      <c r="L59" s="291">
        <v>-0.326904981</v>
      </c>
      <c r="M59" s="291">
        <v>-0.023307385</v>
      </c>
      <c r="N59" s="291">
        <v>0</v>
      </c>
      <c r="O59" s="291">
        <v>0</v>
      </c>
      <c r="P59" s="291">
        <v>0</v>
      </c>
      <c r="Q59" s="299">
        <v>0</v>
      </c>
      <c r="S59" s="287" t="s">
        <v>188</v>
      </c>
      <c r="T59" s="125">
        <v>2.9033635416</v>
      </c>
      <c r="U59" s="291">
        <v>-0.326904981</v>
      </c>
      <c r="V59" s="291">
        <v>-0.023307385</v>
      </c>
      <c r="W59" s="291">
        <v>0</v>
      </c>
      <c r="X59" s="291">
        <v>0</v>
      </c>
      <c r="Y59" s="291">
        <v>0</v>
      </c>
      <c r="Z59" s="299">
        <v>0</v>
      </c>
    </row>
    <row r="60" spans="1:26" ht="12.75">
      <c r="A60" s="288" t="s">
        <v>115</v>
      </c>
      <c r="B60" s="125">
        <v>2.952063171</v>
      </c>
      <c r="C60" s="291">
        <v>-0.326904981</v>
      </c>
      <c r="D60" s="291">
        <v>-0.023307385</v>
      </c>
      <c r="E60" s="291">
        <v>0</v>
      </c>
      <c r="F60" s="291">
        <v>0</v>
      </c>
      <c r="G60" s="291">
        <v>0</v>
      </c>
      <c r="H60" s="299">
        <v>0</v>
      </c>
      <c r="J60" s="288" t="s">
        <v>115</v>
      </c>
      <c r="K60" s="125">
        <v>2.952063171</v>
      </c>
      <c r="L60" s="291">
        <v>-0.326904981</v>
      </c>
      <c r="M60" s="291">
        <v>-0.023307385</v>
      </c>
      <c r="N60" s="291">
        <v>0</v>
      </c>
      <c r="O60" s="291">
        <v>0</v>
      </c>
      <c r="P60" s="291">
        <v>0</v>
      </c>
      <c r="Q60" s="299">
        <v>0</v>
      </c>
      <c r="S60" s="288" t="s">
        <v>115</v>
      </c>
      <c r="T60" s="125">
        <v>2.952063171</v>
      </c>
      <c r="U60" s="291">
        <v>-0.326904981</v>
      </c>
      <c r="V60" s="291">
        <v>-0.023307385</v>
      </c>
      <c r="W60" s="291">
        <v>0</v>
      </c>
      <c r="X60" s="291">
        <v>0</v>
      </c>
      <c r="Y60" s="291">
        <v>0</v>
      </c>
      <c r="Z60" s="299">
        <v>0</v>
      </c>
    </row>
    <row r="61" spans="1:26" ht="12.75">
      <c r="A61" s="288" t="s">
        <v>189</v>
      </c>
      <c r="B61" s="125">
        <v>2.8890899889</v>
      </c>
      <c r="C61" s="291">
        <v>-0.326904981</v>
      </c>
      <c r="D61" s="291">
        <v>-0.023307385</v>
      </c>
      <c r="E61" s="291">
        <v>0</v>
      </c>
      <c r="F61" s="291">
        <v>0</v>
      </c>
      <c r="G61" s="291">
        <v>0</v>
      </c>
      <c r="H61" s="299">
        <v>0</v>
      </c>
      <c r="J61" s="288" t="s">
        <v>189</v>
      </c>
      <c r="K61" s="125">
        <v>2.8890899889</v>
      </c>
      <c r="L61" s="291">
        <v>-0.326904981</v>
      </c>
      <c r="M61" s="291">
        <v>-0.023307385</v>
      </c>
      <c r="N61" s="291">
        <v>0</v>
      </c>
      <c r="O61" s="291">
        <v>0</v>
      </c>
      <c r="P61" s="291">
        <v>0</v>
      </c>
      <c r="Q61" s="299">
        <v>0</v>
      </c>
      <c r="S61" s="288" t="s">
        <v>189</v>
      </c>
      <c r="T61" s="125">
        <v>2.8890899889</v>
      </c>
      <c r="U61" s="291">
        <v>-0.326904981</v>
      </c>
      <c r="V61" s="291">
        <v>-0.023307385</v>
      </c>
      <c r="W61" s="291">
        <v>0</v>
      </c>
      <c r="X61" s="291">
        <v>0</v>
      </c>
      <c r="Y61" s="291">
        <v>0</v>
      </c>
      <c r="Z61" s="299">
        <v>0</v>
      </c>
    </row>
    <row r="62" spans="1:26" ht="12.75">
      <c r="A62" s="287" t="s">
        <v>190</v>
      </c>
      <c r="B62" s="125">
        <v>2.8786035204</v>
      </c>
      <c r="C62" s="291">
        <v>-0.326904981</v>
      </c>
      <c r="D62" s="291">
        <v>-0.023307385</v>
      </c>
      <c r="E62" s="291">
        <v>0</v>
      </c>
      <c r="F62" s="291">
        <v>0</v>
      </c>
      <c r="G62" s="291">
        <v>0</v>
      </c>
      <c r="H62" s="299">
        <v>0</v>
      </c>
      <c r="J62" s="287" t="s">
        <v>190</v>
      </c>
      <c r="K62" s="125">
        <v>2.8786035204</v>
      </c>
      <c r="L62" s="291">
        <v>-0.326904981</v>
      </c>
      <c r="M62" s="291">
        <v>-0.023307385</v>
      </c>
      <c r="N62" s="291">
        <v>0</v>
      </c>
      <c r="O62" s="291">
        <v>0</v>
      </c>
      <c r="P62" s="291">
        <v>0</v>
      </c>
      <c r="Q62" s="299">
        <v>0</v>
      </c>
      <c r="S62" s="287" t="s">
        <v>190</v>
      </c>
      <c r="T62" s="125">
        <v>2.8786035204</v>
      </c>
      <c r="U62" s="291">
        <v>-0.326904981</v>
      </c>
      <c r="V62" s="291">
        <v>-0.023307385</v>
      </c>
      <c r="W62" s="291">
        <v>0</v>
      </c>
      <c r="X62" s="291">
        <v>0</v>
      </c>
      <c r="Y62" s="291">
        <v>0</v>
      </c>
      <c r="Z62" s="299">
        <v>0</v>
      </c>
    </row>
    <row r="63" spans="1:26" ht="12.75">
      <c r="A63" s="285" t="s">
        <v>169</v>
      </c>
      <c r="B63" s="125">
        <v>3.849344056</v>
      </c>
      <c r="C63" s="291">
        <v>-0.753503056</v>
      </c>
      <c r="D63" s="291">
        <v>0.018773143</v>
      </c>
      <c r="E63" s="291">
        <v>0</v>
      </c>
      <c r="F63" s="291">
        <v>0</v>
      </c>
      <c r="G63" s="291">
        <v>0</v>
      </c>
      <c r="H63" s="299">
        <v>0</v>
      </c>
      <c r="J63" s="285" t="s">
        <v>169</v>
      </c>
      <c r="K63" s="125">
        <v>3.849344056</v>
      </c>
      <c r="L63" s="291">
        <v>-0.753503056</v>
      </c>
      <c r="M63" s="291">
        <v>0.018773143</v>
      </c>
      <c r="N63" s="291">
        <v>0</v>
      </c>
      <c r="O63" s="291">
        <v>0</v>
      </c>
      <c r="P63" s="291">
        <v>0</v>
      </c>
      <c r="Q63" s="299">
        <v>0</v>
      </c>
      <c r="S63" s="285" t="s">
        <v>169</v>
      </c>
      <c r="T63" s="125">
        <v>3.849344056</v>
      </c>
      <c r="U63" s="291">
        <v>-0.753503056</v>
      </c>
      <c r="V63" s="291">
        <v>0.018773143</v>
      </c>
      <c r="W63" s="291">
        <v>0</v>
      </c>
      <c r="X63" s="291">
        <v>0</v>
      </c>
      <c r="Y63" s="291">
        <v>0</v>
      </c>
      <c r="Z63" s="299">
        <v>0</v>
      </c>
    </row>
    <row r="64" spans="1:26" ht="12.75">
      <c r="A64" s="287" t="s">
        <v>191</v>
      </c>
      <c r="B64" s="125">
        <v>2.9016712982</v>
      </c>
      <c r="C64" s="291">
        <v>-0.326904981</v>
      </c>
      <c r="D64" s="291">
        <v>-0.023307385</v>
      </c>
      <c r="E64" s="291">
        <v>0</v>
      </c>
      <c r="F64" s="291">
        <v>0</v>
      </c>
      <c r="G64" s="291">
        <v>0</v>
      </c>
      <c r="H64" s="299">
        <v>0</v>
      </c>
      <c r="J64" s="287" t="s">
        <v>191</v>
      </c>
      <c r="K64" s="125">
        <v>2.9016712982</v>
      </c>
      <c r="L64" s="291">
        <v>-0.326904981</v>
      </c>
      <c r="M64" s="291">
        <v>-0.023307385</v>
      </c>
      <c r="N64" s="291">
        <v>0</v>
      </c>
      <c r="O64" s="291">
        <v>0</v>
      </c>
      <c r="P64" s="291">
        <v>0</v>
      </c>
      <c r="Q64" s="299">
        <v>0</v>
      </c>
      <c r="S64" s="287" t="s">
        <v>191</v>
      </c>
      <c r="T64" s="125">
        <v>2.9016712982</v>
      </c>
      <c r="U64" s="291">
        <v>-0.326904981</v>
      </c>
      <c r="V64" s="291">
        <v>-0.023307385</v>
      </c>
      <c r="W64" s="291">
        <v>0</v>
      </c>
      <c r="X64" s="291">
        <v>0</v>
      </c>
      <c r="Y64" s="291">
        <v>0</v>
      </c>
      <c r="Z64" s="299">
        <v>0</v>
      </c>
    </row>
    <row r="65" spans="1:26" ht="12.75">
      <c r="A65" s="288" t="s">
        <v>116</v>
      </c>
      <c r="B65" s="125">
        <v>2.9009497114</v>
      </c>
      <c r="C65" s="291">
        <v>-0.326904981</v>
      </c>
      <c r="D65" s="291">
        <v>-0.023307385</v>
      </c>
      <c r="E65" s="291">
        <v>0</v>
      </c>
      <c r="F65" s="291">
        <v>0</v>
      </c>
      <c r="G65" s="291">
        <v>0</v>
      </c>
      <c r="H65" s="299">
        <v>0</v>
      </c>
      <c r="J65" s="288" t="s">
        <v>116</v>
      </c>
      <c r="K65" s="125">
        <v>2.9009497114</v>
      </c>
      <c r="L65" s="291">
        <v>-0.326904981</v>
      </c>
      <c r="M65" s="291">
        <v>-0.023307385</v>
      </c>
      <c r="N65" s="291">
        <v>0</v>
      </c>
      <c r="O65" s="291">
        <v>0</v>
      </c>
      <c r="P65" s="291">
        <v>0</v>
      </c>
      <c r="Q65" s="299">
        <v>0</v>
      </c>
      <c r="S65" s="288" t="s">
        <v>116</v>
      </c>
      <c r="T65" s="125">
        <v>2.9009497114</v>
      </c>
      <c r="U65" s="291">
        <v>-0.326904981</v>
      </c>
      <c r="V65" s="291">
        <v>-0.023307385</v>
      </c>
      <c r="W65" s="291">
        <v>0</v>
      </c>
      <c r="X65" s="291">
        <v>0</v>
      </c>
      <c r="Y65" s="291">
        <v>0</v>
      </c>
      <c r="Z65" s="299">
        <v>0</v>
      </c>
    </row>
    <row r="66" spans="1:26" ht="12.75">
      <c r="A66" s="288" t="s">
        <v>192</v>
      </c>
      <c r="B66" s="125">
        <v>2.9062061816</v>
      </c>
      <c r="C66" s="291">
        <v>-0.326904981</v>
      </c>
      <c r="D66" s="291">
        <v>-0.023307385</v>
      </c>
      <c r="E66" s="291">
        <v>0</v>
      </c>
      <c r="F66" s="291">
        <v>0</v>
      </c>
      <c r="G66" s="291">
        <v>0</v>
      </c>
      <c r="H66" s="299">
        <v>0</v>
      </c>
      <c r="J66" s="288" t="s">
        <v>192</v>
      </c>
      <c r="K66" s="125">
        <v>2.9062061816</v>
      </c>
      <c r="L66" s="291">
        <v>-0.326904981</v>
      </c>
      <c r="M66" s="291">
        <v>-0.023307385</v>
      </c>
      <c r="N66" s="291">
        <v>0</v>
      </c>
      <c r="O66" s="291">
        <v>0</v>
      </c>
      <c r="P66" s="291">
        <v>0</v>
      </c>
      <c r="Q66" s="299">
        <v>0</v>
      </c>
      <c r="S66" s="288" t="s">
        <v>192</v>
      </c>
      <c r="T66" s="125">
        <v>2.9062061816</v>
      </c>
      <c r="U66" s="291">
        <v>-0.326904981</v>
      </c>
      <c r="V66" s="291">
        <v>-0.023307385</v>
      </c>
      <c r="W66" s="291">
        <v>0</v>
      </c>
      <c r="X66" s="291">
        <v>0</v>
      </c>
      <c r="Y66" s="291">
        <v>0</v>
      </c>
      <c r="Z66" s="299">
        <v>0</v>
      </c>
    </row>
    <row r="67" spans="1:26" ht="12.75">
      <c r="A67" s="287" t="s">
        <v>193</v>
      </c>
      <c r="B67" s="125">
        <v>2.9008836806</v>
      </c>
      <c r="C67" s="291">
        <v>-0.326904981</v>
      </c>
      <c r="D67" s="291">
        <v>-0.023307385</v>
      </c>
      <c r="E67" s="291">
        <v>0</v>
      </c>
      <c r="F67" s="291">
        <v>0</v>
      </c>
      <c r="G67" s="291">
        <v>0</v>
      </c>
      <c r="H67" s="299">
        <v>0</v>
      </c>
      <c r="J67" s="287" t="s">
        <v>193</v>
      </c>
      <c r="K67" s="125">
        <v>2.9008836806</v>
      </c>
      <c r="L67" s="291">
        <v>-0.326904981</v>
      </c>
      <c r="M67" s="291">
        <v>-0.023307385</v>
      </c>
      <c r="N67" s="291">
        <v>0</v>
      </c>
      <c r="O67" s="291">
        <v>0</v>
      </c>
      <c r="P67" s="291">
        <v>0</v>
      </c>
      <c r="Q67" s="299">
        <v>0</v>
      </c>
      <c r="S67" s="287" t="s">
        <v>193</v>
      </c>
      <c r="T67" s="125">
        <v>2.9008836806</v>
      </c>
      <c r="U67" s="291">
        <v>-0.326904981</v>
      </c>
      <c r="V67" s="291">
        <v>-0.023307385</v>
      </c>
      <c r="W67" s="291">
        <v>0</v>
      </c>
      <c r="X67" s="291">
        <v>0</v>
      </c>
      <c r="Y67" s="291">
        <v>0</v>
      </c>
      <c r="Z67" s="299">
        <v>0</v>
      </c>
    </row>
    <row r="68" spans="1:26" ht="12.75">
      <c r="A68" s="287" t="s">
        <v>117</v>
      </c>
      <c r="B68" s="125">
        <v>2.9138999566</v>
      </c>
      <c r="C68" s="291">
        <v>-0.326904981</v>
      </c>
      <c r="D68" s="291">
        <v>-0.023307385</v>
      </c>
      <c r="E68" s="291">
        <v>0</v>
      </c>
      <c r="F68" s="291">
        <v>0</v>
      </c>
      <c r="G68" s="291">
        <v>0</v>
      </c>
      <c r="H68" s="299">
        <v>0</v>
      </c>
      <c r="J68" s="287" t="s">
        <v>117</v>
      </c>
      <c r="K68" s="125">
        <v>2.9138999566</v>
      </c>
      <c r="L68" s="291">
        <v>-0.326904981</v>
      </c>
      <c r="M68" s="291">
        <v>-0.023307385</v>
      </c>
      <c r="N68" s="291">
        <v>0</v>
      </c>
      <c r="O68" s="291">
        <v>0</v>
      </c>
      <c r="P68" s="291">
        <v>0</v>
      </c>
      <c r="Q68" s="299">
        <v>0</v>
      </c>
      <c r="S68" s="287" t="s">
        <v>117</v>
      </c>
      <c r="T68" s="125">
        <v>2.9138999566</v>
      </c>
      <c r="U68" s="291">
        <v>-0.326904981</v>
      </c>
      <c r="V68" s="291">
        <v>-0.023307385</v>
      </c>
      <c r="W68" s="291">
        <v>0</v>
      </c>
      <c r="X68" s="291">
        <v>0</v>
      </c>
      <c r="Y68" s="291">
        <v>0</v>
      </c>
      <c r="Z68" s="299">
        <v>0</v>
      </c>
    </row>
    <row r="69" spans="1:26" ht="12.75">
      <c r="A69" s="287" t="s">
        <v>118</v>
      </c>
      <c r="B69" s="125">
        <v>2.9155119835</v>
      </c>
      <c r="C69" s="291">
        <v>-0.326904981</v>
      </c>
      <c r="D69" s="291">
        <v>-0.023307385</v>
      </c>
      <c r="E69" s="291">
        <v>0</v>
      </c>
      <c r="F69" s="291">
        <v>0</v>
      </c>
      <c r="G69" s="291">
        <v>0</v>
      </c>
      <c r="H69" s="299">
        <v>0</v>
      </c>
      <c r="J69" s="287" t="s">
        <v>118</v>
      </c>
      <c r="K69" s="125">
        <v>2.9155119835</v>
      </c>
      <c r="L69" s="291">
        <v>-0.326904981</v>
      </c>
      <c r="M69" s="291">
        <v>-0.023307385</v>
      </c>
      <c r="N69" s="291">
        <v>0</v>
      </c>
      <c r="O69" s="291">
        <v>0</v>
      </c>
      <c r="P69" s="291">
        <v>0</v>
      </c>
      <c r="Q69" s="299">
        <v>0</v>
      </c>
      <c r="S69" s="287" t="s">
        <v>118</v>
      </c>
      <c r="T69" s="125">
        <v>2.9155119835</v>
      </c>
      <c r="U69" s="291">
        <v>-0.326904981</v>
      </c>
      <c r="V69" s="291">
        <v>-0.023307385</v>
      </c>
      <c r="W69" s="291">
        <v>0</v>
      </c>
      <c r="X69" s="291">
        <v>0</v>
      </c>
      <c r="Y69" s="291">
        <v>0</v>
      </c>
      <c r="Z69" s="299">
        <v>0</v>
      </c>
    </row>
    <row r="70" spans="1:26" ht="12.75">
      <c r="A70" s="287" t="s">
        <v>119</v>
      </c>
      <c r="B70" s="125">
        <v>2.8956258526</v>
      </c>
      <c r="C70" s="291">
        <v>-0.326904981</v>
      </c>
      <c r="D70" s="291">
        <v>-0.023307385</v>
      </c>
      <c r="E70" s="291">
        <v>0</v>
      </c>
      <c r="F70" s="291">
        <v>0</v>
      </c>
      <c r="G70" s="291">
        <v>0</v>
      </c>
      <c r="H70" s="299">
        <v>0</v>
      </c>
      <c r="J70" s="287" t="s">
        <v>119</v>
      </c>
      <c r="K70" s="125">
        <v>2.8956258526</v>
      </c>
      <c r="L70" s="291">
        <v>-0.326904981</v>
      </c>
      <c r="M70" s="291">
        <v>-0.023307385</v>
      </c>
      <c r="N70" s="291">
        <v>0</v>
      </c>
      <c r="O70" s="291">
        <v>0</v>
      </c>
      <c r="P70" s="291">
        <v>0</v>
      </c>
      <c r="Q70" s="299">
        <v>0</v>
      </c>
      <c r="S70" s="287" t="s">
        <v>119</v>
      </c>
      <c r="T70" s="125">
        <v>2.8956258526</v>
      </c>
      <c r="U70" s="291">
        <v>-0.326904981</v>
      </c>
      <c r="V70" s="291">
        <v>-0.023307385</v>
      </c>
      <c r="W70" s="291">
        <v>0</v>
      </c>
      <c r="X70" s="291">
        <v>0</v>
      </c>
      <c r="Y70" s="291">
        <v>0</v>
      </c>
      <c r="Z70" s="299">
        <v>0</v>
      </c>
    </row>
    <row r="71" spans="1:26" ht="12.75">
      <c r="A71" s="287" t="s">
        <v>120</v>
      </c>
      <c r="B71" s="125">
        <v>2.9191329025</v>
      </c>
      <c r="C71" s="291">
        <v>-0.326904981</v>
      </c>
      <c r="D71" s="291">
        <v>-0.023307385</v>
      </c>
      <c r="E71" s="291">
        <v>0</v>
      </c>
      <c r="F71" s="291">
        <v>0</v>
      </c>
      <c r="G71" s="291">
        <v>0</v>
      </c>
      <c r="H71" s="299">
        <v>0</v>
      </c>
      <c r="J71" s="287" t="s">
        <v>120</v>
      </c>
      <c r="K71" s="125">
        <v>2.9191329025</v>
      </c>
      <c r="L71" s="291">
        <v>-0.326904981</v>
      </c>
      <c r="M71" s="291">
        <v>-0.023307385</v>
      </c>
      <c r="N71" s="291">
        <v>0</v>
      </c>
      <c r="O71" s="291">
        <v>0</v>
      </c>
      <c r="P71" s="291">
        <v>0</v>
      </c>
      <c r="Q71" s="299">
        <v>0</v>
      </c>
      <c r="S71" s="287" t="s">
        <v>120</v>
      </c>
      <c r="T71" s="125">
        <v>2.9191329025</v>
      </c>
      <c r="U71" s="291">
        <v>-0.326904981</v>
      </c>
      <c r="V71" s="291">
        <v>-0.023307385</v>
      </c>
      <c r="W71" s="291">
        <v>0</v>
      </c>
      <c r="X71" s="291">
        <v>0</v>
      </c>
      <c r="Y71" s="291">
        <v>0</v>
      </c>
      <c r="Z71" s="299">
        <v>0</v>
      </c>
    </row>
    <row r="72" spans="1:26" ht="12.75">
      <c r="A72" s="287" t="s">
        <v>121</v>
      </c>
      <c r="B72" s="125">
        <v>2.9304539851</v>
      </c>
      <c r="C72" s="291">
        <v>-0.326904981</v>
      </c>
      <c r="D72" s="291">
        <v>-0.023307385</v>
      </c>
      <c r="E72" s="291">
        <v>0</v>
      </c>
      <c r="F72" s="291">
        <v>0</v>
      </c>
      <c r="G72" s="291">
        <v>0</v>
      </c>
      <c r="H72" s="299">
        <v>0</v>
      </c>
      <c r="J72" s="287" t="s">
        <v>121</v>
      </c>
      <c r="K72" s="125">
        <v>2.9304539851</v>
      </c>
      <c r="L72" s="291">
        <v>-0.326904981</v>
      </c>
      <c r="M72" s="291">
        <v>-0.023307385</v>
      </c>
      <c r="N72" s="291">
        <v>0</v>
      </c>
      <c r="O72" s="291">
        <v>0</v>
      </c>
      <c r="P72" s="291">
        <v>0</v>
      </c>
      <c r="Q72" s="299">
        <v>0</v>
      </c>
      <c r="S72" s="287" t="s">
        <v>121</v>
      </c>
      <c r="T72" s="125">
        <v>2.9304539851</v>
      </c>
      <c r="U72" s="291">
        <v>-0.326904981</v>
      </c>
      <c r="V72" s="291">
        <v>-0.023307385</v>
      </c>
      <c r="W72" s="291">
        <v>0</v>
      </c>
      <c r="X72" s="291">
        <v>0</v>
      </c>
      <c r="Y72" s="291">
        <v>0</v>
      </c>
      <c r="Z72" s="299">
        <v>0</v>
      </c>
    </row>
    <row r="73" spans="1:26" ht="12.75">
      <c r="A73" s="287" t="s">
        <v>194</v>
      </c>
      <c r="B73" s="125">
        <v>2.9119768352</v>
      </c>
      <c r="C73" s="291">
        <v>-0.326904981</v>
      </c>
      <c r="D73" s="291">
        <v>-0.023307385</v>
      </c>
      <c r="E73" s="291">
        <v>0</v>
      </c>
      <c r="F73" s="291">
        <v>0</v>
      </c>
      <c r="G73" s="291">
        <v>0</v>
      </c>
      <c r="H73" s="299">
        <v>0</v>
      </c>
      <c r="J73" s="287" t="s">
        <v>194</v>
      </c>
      <c r="K73" s="125">
        <v>2.9119768352</v>
      </c>
      <c r="L73" s="291">
        <v>-0.326904981</v>
      </c>
      <c r="M73" s="291">
        <v>-0.023307385</v>
      </c>
      <c r="N73" s="291">
        <v>0</v>
      </c>
      <c r="O73" s="291">
        <v>0</v>
      </c>
      <c r="P73" s="291">
        <v>0</v>
      </c>
      <c r="Q73" s="299">
        <v>0</v>
      </c>
      <c r="S73" s="287" t="s">
        <v>194</v>
      </c>
      <c r="T73" s="125">
        <v>2.9119768352</v>
      </c>
      <c r="U73" s="291">
        <v>-0.326904981</v>
      </c>
      <c r="V73" s="291">
        <v>-0.023307385</v>
      </c>
      <c r="W73" s="291">
        <v>0</v>
      </c>
      <c r="X73" s="291">
        <v>0</v>
      </c>
      <c r="Y73" s="291">
        <v>0</v>
      </c>
      <c r="Z73" s="299">
        <v>0</v>
      </c>
    </row>
    <row r="74" spans="1:26" ht="12.75">
      <c r="A74" s="158" t="s">
        <v>25</v>
      </c>
      <c r="B74" s="125"/>
      <c r="C74" s="291"/>
      <c r="D74" s="291"/>
      <c r="E74" s="291"/>
      <c r="F74" s="291"/>
      <c r="G74" s="291"/>
      <c r="H74" s="299"/>
      <c r="J74" s="158" t="s">
        <v>25</v>
      </c>
      <c r="K74" s="125"/>
      <c r="L74" s="291"/>
      <c r="M74" s="291"/>
      <c r="N74" s="291"/>
      <c r="O74" s="291"/>
      <c r="P74" s="291"/>
      <c r="Q74" s="299"/>
      <c r="S74" s="158" t="s">
        <v>25</v>
      </c>
      <c r="T74" s="125"/>
      <c r="U74" s="291"/>
      <c r="V74" s="291"/>
      <c r="W74" s="291"/>
      <c r="X74" s="291"/>
      <c r="Y74" s="291"/>
      <c r="Z74" s="299"/>
    </row>
    <row r="75" spans="1:26" ht="12.75">
      <c r="A75" s="285" t="s">
        <v>170</v>
      </c>
      <c r="B75" s="125">
        <v>3.8263977942</v>
      </c>
      <c r="C75" s="291">
        <v>-0.830018161</v>
      </c>
      <c r="D75" s="291">
        <v>0.0301876149</v>
      </c>
      <c r="E75" s="291">
        <v>0</v>
      </c>
      <c r="F75" s="291">
        <v>0</v>
      </c>
      <c r="G75" s="291">
        <v>0</v>
      </c>
      <c r="H75" s="299">
        <v>0</v>
      </c>
      <c r="J75" s="285" t="s">
        <v>170</v>
      </c>
      <c r="K75" s="125">
        <v>3.8263977942</v>
      </c>
      <c r="L75" s="291">
        <v>-0.830018161</v>
      </c>
      <c r="M75" s="291">
        <v>0.0301876149</v>
      </c>
      <c r="N75" s="291">
        <v>0</v>
      </c>
      <c r="O75" s="291">
        <v>0</v>
      </c>
      <c r="P75" s="291">
        <v>0</v>
      </c>
      <c r="Q75" s="299">
        <v>0</v>
      </c>
      <c r="S75" s="285" t="s">
        <v>170</v>
      </c>
      <c r="T75" s="125">
        <v>3.8263977942</v>
      </c>
      <c r="U75" s="291">
        <v>-0.830018161</v>
      </c>
      <c r="V75" s="291">
        <v>0.0301876149</v>
      </c>
      <c r="W75" s="291">
        <v>0</v>
      </c>
      <c r="X75" s="291">
        <v>0</v>
      </c>
      <c r="Y75" s="291">
        <v>0</v>
      </c>
      <c r="Z75" s="299">
        <v>0</v>
      </c>
    </row>
    <row r="76" spans="1:26" ht="12.75">
      <c r="A76" s="287" t="s">
        <v>122</v>
      </c>
      <c r="B76" s="125">
        <v>2.9899482845</v>
      </c>
      <c r="C76" s="291">
        <v>-0.426980866</v>
      </c>
      <c r="D76" s="291">
        <v>-0.01249166</v>
      </c>
      <c r="E76" s="291">
        <v>0</v>
      </c>
      <c r="F76" s="291">
        <v>0</v>
      </c>
      <c r="G76" s="291">
        <v>0</v>
      </c>
      <c r="H76" s="299">
        <v>0</v>
      </c>
      <c r="J76" s="287" t="s">
        <v>122</v>
      </c>
      <c r="K76" s="125">
        <v>2.9899482845</v>
      </c>
      <c r="L76" s="291">
        <v>-0.426980866</v>
      </c>
      <c r="M76" s="291">
        <v>-0.01249166</v>
      </c>
      <c r="N76" s="291">
        <v>0</v>
      </c>
      <c r="O76" s="291">
        <v>0</v>
      </c>
      <c r="P76" s="291">
        <v>0</v>
      </c>
      <c r="Q76" s="299">
        <v>0</v>
      </c>
      <c r="S76" s="287" t="s">
        <v>122</v>
      </c>
      <c r="T76" s="125">
        <v>2.9899482845</v>
      </c>
      <c r="U76" s="291">
        <v>-0.426980866</v>
      </c>
      <c r="V76" s="291">
        <v>-0.01249166</v>
      </c>
      <c r="W76" s="291">
        <v>0</v>
      </c>
      <c r="X76" s="291">
        <v>0</v>
      </c>
      <c r="Y76" s="291">
        <v>0</v>
      </c>
      <c r="Z76" s="299">
        <v>0</v>
      </c>
    </row>
    <row r="77" spans="1:26" ht="12.75">
      <c r="A77" s="287" t="s">
        <v>123</v>
      </c>
      <c r="B77" s="125">
        <v>3.0137847278</v>
      </c>
      <c r="C77" s="291">
        <v>-0.426980866</v>
      </c>
      <c r="D77" s="291">
        <v>-0.01249166</v>
      </c>
      <c r="E77" s="291">
        <v>0</v>
      </c>
      <c r="F77" s="291">
        <v>0</v>
      </c>
      <c r="G77" s="291">
        <v>0</v>
      </c>
      <c r="H77" s="299">
        <v>0</v>
      </c>
      <c r="J77" s="287" t="s">
        <v>123</v>
      </c>
      <c r="K77" s="125">
        <v>3.0137847278</v>
      </c>
      <c r="L77" s="291">
        <v>-0.426980866</v>
      </c>
      <c r="M77" s="291">
        <v>-0.01249166</v>
      </c>
      <c r="N77" s="291">
        <v>0</v>
      </c>
      <c r="O77" s="291">
        <v>0</v>
      </c>
      <c r="P77" s="291">
        <v>0</v>
      </c>
      <c r="Q77" s="299">
        <v>0</v>
      </c>
      <c r="S77" s="287" t="s">
        <v>123</v>
      </c>
      <c r="T77" s="125">
        <v>3.0137847278</v>
      </c>
      <c r="U77" s="291">
        <v>-0.426980866</v>
      </c>
      <c r="V77" s="291">
        <v>-0.01249166</v>
      </c>
      <c r="W77" s="291">
        <v>0</v>
      </c>
      <c r="X77" s="291">
        <v>0</v>
      </c>
      <c r="Y77" s="291">
        <v>0</v>
      </c>
      <c r="Z77" s="299">
        <v>0</v>
      </c>
    </row>
    <row r="78" spans="1:26" ht="12.75">
      <c r="A78" s="287" t="s">
        <v>124</v>
      </c>
      <c r="B78" s="125">
        <v>2.9962586816</v>
      </c>
      <c r="C78" s="291">
        <v>-0.426980866</v>
      </c>
      <c r="D78" s="291">
        <v>-0.01249166</v>
      </c>
      <c r="E78" s="291">
        <v>0</v>
      </c>
      <c r="F78" s="291">
        <v>0</v>
      </c>
      <c r="G78" s="291">
        <v>0</v>
      </c>
      <c r="H78" s="299">
        <v>0</v>
      </c>
      <c r="J78" s="287" t="s">
        <v>124</v>
      </c>
      <c r="K78" s="125">
        <v>2.9962586816</v>
      </c>
      <c r="L78" s="291">
        <v>-0.426980866</v>
      </c>
      <c r="M78" s="291">
        <v>-0.01249166</v>
      </c>
      <c r="N78" s="291">
        <v>0</v>
      </c>
      <c r="O78" s="291">
        <v>0</v>
      </c>
      <c r="P78" s="291">
        <v>0</v>
      </c>
      <c r="Q78" s="299">
        <v>0</v>
      </c>
      <c r="S78" s="287" t="s">
        <v>124</v>
      </c>
      <c r="T78" s="125">
        <v>2.9962586816</v>
      </c>
      <c r="U78" s="291">
        <v>-0.426980866</v>
      </c>
      <c r="V78" s="291">
        <v>-0.01249166</v>
      </c>
      <c r="W78" s="291">
        <v>0</v>
      </c>
      <c r="X78" s="291">
        <v>0</v>
      </c>
      <c r="Y78" s="291">
        <v>0</v>
      </c>
      <c r="Z78" s="299">
        <v>0</v>
      </c>
    </row>
    <row r="79" spans="1:26" ht="12.75">
      <c r="A79" s="287" t="s">
        <v>125</v>
      </c>
      <c r="B79" s="125">
        <v>2.9956115878</v>
      </c>
      <c r="C79" s="291">
        <v>-0.426980866</v>
      </c>
      <c r="D79" s="291">
        <v>-0.01249166</v>
      </c>
      <c r="E79" s="291">
        <v>0</v>
      </c>
      <c r="F79" s="291">
        <v>0</v>
      </c>
      <c r="G79" s="291">
        <v>0</v>
      </c>
      <c r="H79" s="299">
        <v>0</v>
      </c>
      <c r="J79" s="287" t="s">
        <v>125</v>
      </c>
      <c r="K79" s="125">
        <v>2.9956115878</v>
      </c>
      <c r="L79" s="291">
        <v>-0.426980866</v>
      </c>
      <c r="M79" s="291">
        <v>-0.01249166</v>
      </c>
      <c r="N79" s="291">
        <v>0</v>
      </c>
      <c r="O79" s="291">
        <v>0</v>
      </c>
      <c r="P79" s="291">
        <v>0</v>
      </c>
      <c r="Q79" s="299">
        <v>0</v>
      </c>
      <c r="S79" s="287" t="s">
        <v>125</v>
      </c>
      <c r="T79" s="125">
        <v>2.9956115878</v>
      </c>
      <c r="U79" s="291">
        <v>-0.426980866</v>
      </c>
      <c r="V79" s="291">
        <v>-0.01249166</v>
      </c>
      <c r="W79" s="291">
        <v>0</v>
      </c>
      <c r="X79" s="291">
        <v>0</v>
      </c>
      <c r="Y79" s="291">
        <v>0</v>
      </c>
      <c r="Z79" s="299">
        <v>0</v>
      </c>
    </row>
    <row r="80" spans="1:26" ht="12.75">
      <c r="A80" s="285" t="s">
        <v>171</v>
      </c>
      <c r="B80" s="125">
        <v>3.808771511</v>
      </c>
      <c r="C80" s="291">
        <v>-0.830018161</v>
      </c>
      <c r="D80" s="291">
        <v>0.0301876149</v>
      </c>
      <c r="E80" s="291">
        <v>0</v>
      </c>
      <c r="F80" s="291">
        <v>0</v>
      </c>
      <c r="G80" s="291">
        <v>0</v>
      </c>
      <c r="H80" s="299">
        <v>0</v>
      </c>
      <c r="J80" s="285" t="s">
        <v>171</v>
      </c>
      <c r="K80" s="125">
        <v>3.808771511</v>
      </c>
      <c r="L80" s="291">
        <v>-0.830018161</v>
      </c>
      <c r="M80" s="291">
        <v>0.0301876149</v>
      </c>
      <c r="N80" s="291">
        <v>0</v>
      </c>
      <c r="O80" s="291">
        <v>0</v>
      </c>
      <c r="P80" s="291">
        <v>0</v>
      </c>
      <c r="Q80" s="299">
        <v>0</v>
      </c>
      <c r="S80" s="285" t="s">
        <v>171</v>
      </c>
      <c r="T80" s="125">
        <v>3.808771511</v>
      </c>
      <c r="U80" s="291">
        <v>-0.830018161</v>
      </c>
      <c r="V80" s="291">
        <v>0.0301876149</v>
      </c>
      <c r="W80" s="291">
        <v>0</v>
      </c>
      <c r="X80" s="291">
        <v>0</v>
      </c>
      <c r="Y80" s="291">
        <v>0</v>
      </c>
      <c r="Z80" s="299">
        <v>0</v>
      </c>
    </row>
    <row r="81" spans="1:26" ht="12.75">
      <c r="A81" s="287" t="s">
        <v>195</v>
      </c>
      <c r="B81" s="125">
        <v>3.0157085052</v>
      </c>
      <c r="C81" s="291">
        <v>-0.426980866</v>
      </c>
      <c r="D81" s="291">
        <v>-0.01249166</v>
      </c>
      <c r="E81" s="291">
        <v>0</v>
      </c>
      <c r="F81" s="291">
        <v>0</v>
      </c>
      <c r="G81" s="291">
        <v>0</v>
      </c>
      <c r="H81" s="299">
        <v>0</v>
      </c>
      <c r="J81" s="287" t="s">
        <v>195</v>
      </c>
      <c r="K81" s="125">
        <v>3.0157085052</v>
      </c>
      <c r="L81" s="291">
        <v>-0.426980866</v>
      </c>
      <c r="M81" s="291">
        <v>-0.01249166</v>
      </c>
      <c r="N81" s="291">
        <v>0</v>
      </c>
      <c r="O81" s="291">
        <v>0</v>
      </c>
      <c r="P81" s="291">
        <v>0</v>
      </c>
      <c r="Q81" s="299">
        <v>0</v>
      </c>
      <c r="S81" s="287" t="s">
        <v>195</v>
      </c>
      <c r="T81" s="125">
        <v>3.0157085052</v>
      </c>
      <c r="U81" s="291">
        <v>-0.426980866</v>
      </c>
      <c r="V81" s="291">
        <v>-0.01249166</v>
      </c>
      <c r="W81" s="291">
        <v>0</v>
      </c>
      <c r="X81" s="291">
        <v>0</v>
      </c>
      <c r="Y81" s="291">
        <v>0</v>
      </c>
      <c r="Z81" s="299">
        <v>0</v>
      </c>
    </row>
    <row r="82" spans="1:26" ht="12.75">
      <c r="A82" s="287" t="s">
        <v>196</v>
      </c>
      <c r="B82" s="125">
        <v>2.9758857168</v>
      </c>
      <c r="C82" s="291">
        <v>-0.426980866</v>
      </c>
      <c r="D82" s="291">
        <v>-0.01249166</v>
      </c>
      <c r="E82" s="291">
        <v>0</v>
      </c>
      <c r="F82" s="291">
        <v>0</v>
      </c>
      <c r="G82" s="291">
        <v>0</v>
      </c>
      <c r="H82" s="299">
        <v>0</v>
      </c>
      <c r="J82" s="287" t="s">
        <v>196</v>
      </c>
      <c r="K82" s="125">
        <v>2.9758857168</v>
      </c>
      <c r="L82" s="291">
        <v>-0.426980866</v>
      </c>
      <c r="M82" s="291">
        <v>-0.01249166</v>
      </c>
      <c r="N82" s="291">
        <v>0</v>
      </c>
      <c r="O82" s="291">
        <v>0</v>
      </c>
      <c r="P82" s="291">
        <v>0</v>
      </c>
      <c r="Q82" s="299">
        <v>0</v>
      </c>
      <c r="S82" s="287" t="s">
        <v>196</v>
      </c>
      <c r="T82" s="125">
        <v>2.9758857168</v>
      </c>
      <c r="U82" s="291">
        <v>-0.426980866</v>
      </c>
      <c r="V82" s="291">
        <v>-0.01249166</v>
      </c>
      <c r="W82" s="291">
        <v>0</v>
      </c>
      <c r="X82" s="291">
        <v>0</v>
      </c>
      <c r="Y82" s="291">
        <v>0</v>
      </c>
      <c r="Z82" s="299">
        <v>0</v>
      </c>
    </row>
    <row r="83" spans="1:26" ht="12.75">
      <c r="A83" s="158" t="s">
        <v>26</v>
      </c>
      <c r="B83" s="125"/>
      <c r="C83" s="291"/>
      <c r="D83" s="291"/>
      <c r="E83" s="291"/>
      <c r="F83" s="291"/>
      <c r="G83" s="291"/>
      <c r="H83" s="299"/>
      <c r="J83" s="158" t="s">
        <v>26</v>
      </c>
      <c r="K83" s="125"/>
      <c r="L83" s="291"/>
      <c r="M83" s="291"/>
      <c r="N83" s="291"/>
      <c r="O83" s="291"/>
      <c r="P83" s="291"/>
      <c r="Q83" s="299"/>
      <c r="S83" s="158" t="s">
        <v>26</v>
      </c>
      <c r="T83" s="125"/>
      <c r="U83" s="291"/>
      <c r="V83" s="291"/>
      <c r="W83" s="291"/>
      <c r="X83" s="291"/>
      <c r="Y83" s="291"/>
      <c r="Z83" s="299"/>
    </row>
    <row r="84" spans="1:26" ht="12.75">
      <c r="A84" s="285" t="s">
        <v>172</v>
      </c>
      <c r="B84" s="125">
        <v>3.8225521178</v>
      </c>
      <c r="C84" s="291">
        <v>-0.805263914</v>
      </c>
      <c r="D84" s="291">
        <v>0.0265380802</v>
      </c>
      <c r="E84" s="291">
        <v>0</v>
      </c>
      <c r="F84" s="291">
        <v>0</v>
      </c>
      <c r="G84" s="291">
        <v>0</v>
      </c>
      <c r="H84" s="299">
        <v>0</v>
      </c>
      <c r="J84" s="285" t="s">
        <v>172</v>
      </c>
      <c r="K84" s="125">
        <v>3.8225521178</v>
      </c>
      <c r="L84" s="291">
        <v>-0.805263914</v>
      </c>
      <c r="M84" s="291">
        <v>0.0265380802</v>
      </c>
      <c r="N84" s="291">
        <v>0</v>
      </c>
      <c r="O84" s="291">
        <v>0</v>
      </c>
      <c r="P84" s="291">
        <v>0</v>
      </c>
      <c r="Q84" s="299">
        <v>0</v>
      </c>
      <c r="S84" s="285" t="s">
        <v>172</v>
      </c>
      <c r="T84" s="125">
        <v>3.8225521178</v>
      </c>
      <c r="U84" s="291">
        <v>-0.805263914</v>
      </c>
      <c r="V84" s="291">
        <v>0.0265380802</v>
      </c>
      <c r="W84" s="291">
        <v>0</v>
      </c>
      <c r="X84" s="291">
        <v>0</v>
      </c>
      <c r="Y84" s="291">
        <v>0</v>
      </c>
      <c r="Z84" s="299">
        <v>0</v>
      </c>
    </row>
    <row r="85" spans="1:26" ht="12.75">
      <c r="A85" s="287" t="s">
        <v>126</v>
      </c>
      <c r="B85" s="125">
        <v>3.0108088251</v>
      </c>
      <c r="C85" s="291">
        <v>-0.413293164</v>
      </c>
      <c r="D85" s="291">
        <v>-0.012991366</v>
      </c>
      <c r="E85" s="291">
        <v>0</v>
      </c>
      <c r="F85" s="291">
        <v>0</v>
      </c>
      <c r="G85" s="291">
        <v>0</v>
      </c>
      <c r="H85" s="299">
        <v>0</v>
      </c>
      <c r="J85" s="287" t="s">
        <v>126</v>
      </c>
      <c r="K85" s="125">
        <v>3.0108088251</v>
      </c>
      <c r="L85" s="291">
        <v>-0.413293164</v>
      </c>
      <c r="M85" s="291">
        <v>-0.012991366</v>
      </c>
      <c r="N85" s="291">
        <v>0</v>
      </c>
      <c r="O85" s="291">
        <v>0</v>
      </c>
      <c r="P85" s="291">
        <v>0</v>
      </c>
      <c r="Q85" s="299">
        <v>0</v>
      </c>
      <c r="S85" s="287" t="s">
        <v>126</v>
      </c>
      <c r="T85" s="125">
        <v>3.0108088251</v>
      </c>
      <c r="U85" s="291">
        <v>-0.413293164</v>
      </c>
      <c r="V85" s="291">
        <v>-0.012991366</v>
      </c>
      <c r="W85" s="291">
        <v>0</v>
      </c>
      <c r="X85" s="291">
        <v>0</v>
      </c>
      <c r="Y85" s="291">
        <v>0</v>
      </c>
      <c r="Z85" s="299">
        <v>0</v>
      </c>
    </row>
    <row r="86" spans="1:26" ht="12.75">
      <c r="A86" s="287" t="s">
        <v>127</v>
      </c>
      <c r="B86" s="125">
        <v>2.9932089154</v>
      </c>
      <c r="C86" s="291">
        <v>-0.413293164</v>
      </c>
      <c r="D86" s="291">
        <v>-0.012991366</v>
      </c>
      <c r="E86" s="291">
        <v>0</v>
      </c>
      <c r="F86" s="291">
        <v>0</v>
      </c>
      <c r="G86" s="291">
        <v>0</v>
      </c>
      <c r="H86" s="299">
        <v>0</v>
      </c>
      <c r="J86" s="287" t="s">
        <v>127</v>
      </c>
      <c r="K86" s="125">
        <v>2.9932089154</v>
      </c>
      <c r="L86" s="291">
        <v>-0.413293164</v>
      </c>
      <c r="M86" s="291">
        <v>-0.012991366</v>
      </c>
      <c r="N86" s="291">
        <v>0</v>
      </c>
      <c r="O86" s="291">
        <v>0</v>
      </c>
      <c r="P86" s="291">
        <v>0</v>
      </c>
      <c r="Q86" s="299">
        <v>0</v>
      </c>
      <c r="S86" s="287" t="s">
        <v>127</v>
      </c>
      <c r="T86" s="125">
        <v>2.9932089154</v>
      </c>
      <c r="U86" s="291">
        <v>-0.413293164</v>
      </c>
      <c r="V86" s="291">
        <v>-0.012991366</v>
      </c>
      <c r="W86" s="291">
        <v>0</v>
      </c>
      <c r="X86" s="291">
        <v>0</v>
      </c>
      <c r="Y86" s="291">
        <v>0</v>
      </c>
      <c r="Z86" s="299">
        <v>0</v>
      </c>
    </row>
    <row r="87" spans="1:26" ht="12.75">
      <c r="A87" s="287" t="s">
        <v>128</v>
      </c>
      <c r="B87" s="125">
        <v>2.9864285795</v>
      </c>
      <c r="C87" s="291">
        <v>-0.413293164</v>
      </c>
      <c r="D87" s="291">
        <v>-0.012991366</v>
      </c>
      <c r="E87" s="291">
        <v>0</v>
      </c>
      <c r="F87" s="291">
        <v>0</v>
      </c>
      <c r="G87" s="291">
        <v>0</v>
      </c>
      <c r="H87" s="299">
        <v>0</v>
      </c>
      <c r="J87" s="287" t="s">
        <v>128</v>
      </c>
      <c r="K87" s="125">
        <v>2.9864285795</v>
      </c>
      <c r="L87" s="291">
        <v>-0.413293164</v>
      </c>
      <c r="M87" s="291">
        <v>-0.012991366</v>
      </c>
      <c r="N87" s="291">
        <v>0</v>
      </c>
      <c r="O87" s="291">
        <v>0</v>
      </c>
      <c r="P87" s="291">
        <v>0</v>
      </c>
      <c r="Q87" s="299">
        <v>0</v>
      </c>
      <c r="S87" s="287" t="s">
        <v>128</v>
      </c>
      <c r="T87" s="125">
        <v>2.9864285795</v>
      </c>
      <c r="U87" s="291">
        <v>-0.413293164</v>
      </c>
      <c r="V87" s="291">
        <v>-0.012991366</v>
      </c>
      <c r="W87" s="291">
        <v>0</v>
      </c>
      <c r="X87" s="291">
        <v>0</v>
      </c>
      <c r="Y87" s="291">
        <v>0</v>
      </c>
      <c r="Z87" s="299">
        <v>0</v>
      </c>
    </row>
    <row r="88" spans="1:26" ht="12.75">
      <c r="A88" s="287" t="s">
        <v>129</v>
      </c>
      <c r="B88" s="125">
        <v>2.978283408</v>
      </c>
      <c r="C88" s="291">
        <v>-0.413293164</v>
      </c>
      <c r="D88" s="291">
        <v>-0.012991366</v>
      </c>
      <c r="E88" s="291">
        <v>0</v>
      </c>
      <c r="F88" s="291">
        <v>0</v>
      </c>
      <c r="G88" s="291">
        <v>0</v>
      </c>
      <c r="H88" s="299">
        <v>0</v>
      </c>
      <c r="J88" s="287" t="s">
        <v>129</v>
      </c>
      <c r="K88" s="125">
        <v>2.978283408</v>
      </c>
      <c r="L88" s="291">
        <v>-0.413293164</v>
      </c>
      <c r="M88" s="291">
        <v>-0.012991366</v>
      </c>
      <c r="N88" s="291">
        <v>0</v>
      </c>
      <c r="O88" s="291">
        <v>0</v>
      </c>
      <c r="P88" s="291">
        <v>0</v>
      </c>
      <c r="Q88" s="299">
        <v>0</v>
      </c>
      <c r="S88" s="287" t="s">
        <v>129</v>
      </c>
      <c r="T88" s="125">
        <v>2.978283408</v>
      </c>
      <c r="U88" s="291">
        <v>-0.413293164</v>
      </c>
      <c r="V88" s="291">
        <v>-0.012991366</v>
      </c>
      <c r="W88" s="291">
        <v>0</v>
      </c>
      <c r="X88" s="291">
        <v>0</v>
      </c>
      <c r="Y88" s="291">
        <v>0</v>
      </c>
      <c r="Z88" s="299">
        <v>0</v>
      </c>
    </row>
    <row r="89" spans="1:26" ht="12.75">
      <c r="A89" s="287" t="s">
        <v>130</v>
      </c>
      <c r="B89" s="125">
        <v>2.9961377065</v>
      </c>
      <c r="C89" s="291">
        <v>-0.413293164</v>
      </c>
      <c r="D89" s="291">
        <v>-0.012991366</v>
      </c>
      <c r="E89" s="291">
        <v>0</v>
      </c>
      <c r="F89" s="291">
        <v>0</v>
      </c>
      <c r="G89" s="291">
        <v>0</v>
      </c>
      <c r="H89" s="299">
        <v>0</v>
      </c>
      <c r="J89" s="287" t="s">
        <v>130</v>
      </c>
      <c r="K89" s="125">
        <v>2.9961377065</v>
      </c>
      <c r="L89" s="291">
        <v>-0.413293164</v>
      </c>
      <c r="M89" s="291">
        <v>-0.012991366</v>
      </c>
      <c r="N89" s="291">
        <v>0</v>
      </c>
      <c r="O89" s="291">
        <v>0</v>
      </c>
      <c r="P89" s="291">
        <v>0</v>
      </c>
      <c r="Q89" s="299">
        <v>0</v>
      </c>
      <c r="S89" s="287" t="s">
        <v>130</v>
      </c>
      <c r="T89" s="125">
        <v>2.9961377065</v>
      </c>
      <c r="U89" s="291">
        <v>-0.413293164</v>
      </c>
      <c r="V89" s="291">
        <v>-0.012991366</v>
      </c>
      <c r="W89" s="291">
        <v>0</v>
      </c>
      <c r="X89" s="291">
        <v>0</v>
      </c>
      <c r="Y89" s="291">
        <v>0</v>
      </c>
      <c r="Z89" s="299">
        <v>0</v>
      </c>
    </row>
    <row r="90" spans="1:26" ht="12.75">
      <c r="A90" s="285" t="s">
        <v>173</v>
      </c>
      <c r="B90" s="125">
        <v>3.8077381528</v>
      </c>
      <c r="C90" s="291">
        <v>-0.805263914</v>
      </c>
      <c r="D90" s="291">
        <v>0.0265380802</v>
      </c>
      <c r="E90" s="291">
        <v>0</v>
      </c>
      <c r="F90" s="291">
        <v>0</v>
      </c>
      <c r="G90" s="291">
        <v>0</v>
      </c>
      <c r="H90" s="299">
        <v>0</v>
      </c>
      <c r="J90" s="285" t="s">
        <v>173</v>
      </c>
      <c r="K90" s="125">
        <v>3.8077381528</v>
      </c>
      <c r="L90" s="291">
        <v>-0.805263914</v>
      </c>
      <c r="M90" s="291">
        <v>0.0265380802</v>
      </c>
      <c r="N90" s="291">
        <v>0</v>
      </c>
      <c r="O90" s="291">
        <v>0</v>
      </c>
      <c r="P90" s="291">
        <v>0</v>
      </c>
      <c r="Q90" s="299">
        <v>0</v>
      </c>
      <c r="S90" s="285" t="s">
        <v>173</v>
      </c>
      <c r="T90" s="125">
        <v>3.8077381528</v>
      </c>
      <c r="U90" s="291">
        <v>-0.805263914</v>
      </c>
      <c r="V90" s="291">
        <v>0.0265380802</v>
      </c>
      <c r="W90" s="291">
        <v>0</v>
      </c>
      <c r="X90" s="291">
        <v>0</v>
      </c>
      <c r="Y90" s="291">
        <v>0</v>
      </c>
      <c r="Z90" s="299">
        <v>0</v>
      </c>
    </row>
    <row r="91" spans="1:26" ht="12.75">
      <c r="A91" s="287" t="s">
        <v>131</v>
      </c>
      <c r="B91" s="125">
        <v>2.9590338076</v>
      </c>
      <c r="C91" s="291">
        <v>-0.413293164</v>
      </c>
      <c r="D91" s="291">
        <v>-0.012991366</v>
      </c>
      <c r="E91" s="291">
        <v>0</v>
      </c>
      <c r="F91" s="291">
        <v>0</v>
      </c>
      <c r="G91" s="291">
        <v>0</v>
      </c>
      <c r="H91" s="299">
        <v>0</v>
      </c>
      <c r="J91" s="287" t="s">
        <v>131</v>
      </c>
      <c r="K91" s="125">
        <v>2.9590338076</v>
      </c>
      <c r="L91" s="291">
        <v>-0.413293164</v>
      </c>
      <c r="M91" s="291">
        <v>-0.012991366</v>
      </c>
      <c r="N91" s="291">
        <v>0</v>
      </c>
      <c r="O91" s="291">
        <v>0</v>
      </c>
      <c r="P91" s="291">
        <v>0</v>
      </c>
      <c r="Q91" s="299">
        <v>0</v>
      </c>
      <c r="S91" s="287" t="s">
        <v>131</v>
      </c>
      <c r="T91" s="125">
        <v>2.9590338076</v>
      </c>
      <c r="U91" s="291">
        <v>-0.413293164</v>
      </c>
      <c r="V91" s="291">
        <v>-0.012991366</v>
      </c>
      <c r="W91" s="291">
        <v>0</v>
      </c>
      <c r="X91" s="291">
        <v>0</v>
      </c>
      <c r="Y91" s="291">
        <v>0</v>
      </c>
      <c r="Z91" s="299">
        <v>0</v>
      </c>
    </row>
    <row r="92" spans="1:26" ht="12.75">
      <c r="A92" s="287" t="s">
        <v>132</v>
      </c>
      <c r="B92" s="125">
        <v>2.9926035884</v>
      </c>
      <c r="C92" s="291">
        <v>-0.413293164</v>
      </c>
      <c r="D92" s="291">
        <v>-0.012991366</v>
      </c>
      <c r="E92" s="291">
        <v>0</v>
      </c>
      <c r="F92" s="291">
        <v>0</v>
      </c>
      <c r="G92" s="291">
        <v>0</v>
      </c>
      <c r="H92" s="299">
        <v>0</v>
      </c>
      <c r="J92" s="287" t="s">
        <v>132</v>
      </c>
      <c r="K92" s="125">
        <v>2.9926035884</v>
      </c>
      <c r="L92" s="291">
        <v>-0.413293164</v>
      </c>
      <c r="M92" s="291">
        <v>-0.012991366</v>
      </c>
      <c r="N92" s="291">
        <v>0</v>
      </c>
      <c r="O92" s="291">
        <v>0</v>
      </c>
      <c r="P92" s="291">
        <v>0</v>
      </c>
      <c r="Q92" s="299">
        <v>0</v>
      </c>
      <c r="S92" s="287" t="s">
        <v>132</v>
      </c>
      <c r="T92" s="125">
        <v>2.9926035884</v>
      </c>
      <c r="U92" s="291">
        <v>-0.413293164</v>
      </c>
      <c r="V92" s="291">
        <v>-0.012991366</v>
      </c>
      <c r="W92" s="291">
        <v>0</v>
      </c>
      <c r="X92" s="291">
        <v>0</v>
      </c>
      <c r="Y92" s="291">
        <v>0</v>
      </c>
      <c r="Z92" s="299">
        <v>0</v>
      </c>
    </row>
    <row r="93" spans="1:26" ht="12.75">
      <c r="A93" s="158" t="s">
        <v>27</v>
      </c>
      <c r="B93" s="125"/>
      <c r="C93" s="291"/>
      <c r="D93" s="291"/>
      <c r="E93" s="291"/>
      <c r="F93" s="291"/>
      <c r="G93" s="291"/>
      <c r="H93" s="299"/>
      <c r="J93" s="158" t="s">
        <v>27</v>
      </c>
      <c r="K93" s="125"/>
      <c r="L93" s="291"/>
      <c r="M93" s="291"/>
      <c r="N93" s="291"/>
      <c r="O93" s="291"/>
      <c r="P93" s="291"/>
      <c r="Q93" s="299"/>
      <c r="S93" s="158" t="s">
        <v>27</v>
      </c>
      <c r="T93" s="125"/>
      <c r="U93" s="291"/>
      <c r="V93" s="291"/>
      <c r="W93" s="291"/>
      <c r="X93" s="291"/>
      <c r="Y93" s="291"/>
      <c r="Z93" s="299"/>
    </row>
    <row r="94" spans="1:26" ht="12.75">
      <c r="A94" s="285" t="s">
        <v>174</v>
      </c>
      <c r="B94" s="125">
        <v>3.8153706286</v>
      </c>
      <c r="C94" s="291">
        <v>-0.952519304</v>
      </c>
      <c r="D94" s="291">
        <v>0.0504705045</v>
      </c>
      <c r="E94" s="291">
        <v>0</v>
      </c>
      <c r="F94" s="291">
        <v>0</v>
      </c>
      <c r="G94" s="291">
        <v>0</v>
      </c>
      <c r="H94" s="299">
        <v>0</v>
      </c>
      <c r="J94" s="285" t="s">
        <v>174</v>
      </c>
      <c r="K94" s="125">
        <v>3.8153706286</v>
      </c>
      <c r="L94" s="291">
        <v>-0.952519304</v>
      </c>
      <c r="M94" s="291">
        <v>0.0504705045</v>
      </c>
      <c r="N94" s="291">
        <v>0</v>
      </c>
      <c r="O94" s="291">
        <v>0</v>
      </c>
      <c r="P94" s="291">
        <v>0</v>
      </c>
      <c r="Q94" s="299">
        <v>0</v>
      </c>
      <c r="S94" s="285" t="s">
        <v>174</v>
      </c>
      <c r="T94" s="125">
        <v>3.8153706286</v>
      </c>
      <c r="U94" s="291">
        <v>-0.952519304</v>
      </c>
      <c r="V94" s="291">
        <v>0.0504705045</v>
      </c>
      <c r="W94" s="291">
        <v>0</v>
      </c>
      <c r="X94" s="291">
        <v>0</v>
      </c>
      <c r="Y94" s="291">
        <v>0</v>
      </c>
      <c r="Z94" s="299">
        <v>0</v>
      </c>
    </row>
    <row r="95" spans="1:26" ht="12.75">
      <c r="A95" s="287" t="s">
        <v>133</v>
      </c>
      <c r="B95" s="125">
        <v>3.3075080812</v>
      </c>
      <c r="C95" s="291">
        <v>-0.694458708</v>
      </c>
      <c r="D95" s="291">
        <v>0.0197608947</v>
      </c>
      <c r="E95" s="291">
        <v>0</v>
      </c>
      <c r="F95" s="291">
        <v>0</v>
      </c>
      <c r="G95" s="291">
        <v>0</v>
      </c>
      <c r="H95" s="299">
        <v>0</v>
      </c>
      <c r="J95" s="287" t="s">
        <v>133</v>
      </c>
      <c r="K95" s="125">
        <v>3.3075080812</v>
      </c>
      <c r="L95" s="291">
        <v>-0.694458708</v>
      </c>
      <c r="M95" s="291">
        <v>0.0197608947</v>
      </c>
      <c r="N95" s="291">
        <v>0</v>
      </c>
      <c r="O95" s="291">
        <v>0</v>
      </c>
      <c r="P95" s="291">
        <v>0</v>
      </c>
      <c r="Q95" s="299">
        <v>0</v>
      </c>
      <c r="S95" s="287" t="s">
        <v>133</v>
      </c>
      <c r="T95" s="125">
        <v>3.3075080812</v>
      </c>
      <c r="U95" s="291">
        <v>-0.694458708</v>
      </c>
      <c r="V95" s="291">
        <v>0.0197608947</v>
      </c>
      <c r="W95" s="291">
        <v>0</v>
      </c>
      <c r="X95" s="291">
        <v>0</v>
      </c>
      <c r="Y95" s="291">
        <v>0</v>
      </c>
      <c r="Z95" s="299">
        <v>0</v>
      </c>
    </row>
    <row r="96" spans="1:26" ht="12.75">
      <c r="A96" s="287" t="s">
        <v>134</v>
      </c>
      <c r="B96" s="125">
        <v>3.4383940381</v>
      </c>
      <c r="C96" s="291">
        <v>-0.694458708</v>
      </c>
      <c r="D96" s="291">
        <v>0.0197608947</v>
      </c>
      <c r="E96" s="291">
        <v>0</v>
      </c>
      <c r="F96" s="291">
        <v>0</v>
      </c>
      <c r="G96" s="291">
        <v>0</v>
      </c>
      <c r="H96" s="299">
        <v>0</v>
      </c>
      <c r="J96" s="287" t="s">
        <v>134</v>
      </c>
      <c r="K96" s="125">
        <v>3.4383940381</v>
      </c>
      <c r="L96" s="291">
        <v>-0.694458708</v>
      </c>
      <c r="M96" s="291">
        <v>0.0197608947</v>
      </c>
      <c r="N96" s="291">
        <v>0</v>
      </c>
      <c r="O96" s="291">
        <v>0</v>
      </c>
      <c r="P96" s="291">
        <v>0</v>
      </c>
      <c r="Q96" s="299">
        <v>0</v>
      </c>
      <c r="S96" s="287" t="s">
        <v>134</v>
      </c>
      <c r="T96" s="125">
        <v>3.4383940381</v>
      </c>
      <c r="U96" s="291">
        <v>-0.694458708</v>
      </c>
      <c r="V96" s="291">
        <v>0.0197608947</v>
      </c>
      <c r="W96" s="291">
        <v>0</v>
      </c>
      <c r="X96" s="291">
        <v>0</v>
      </c>
      <c r="Y96" s="291">
        <v>0</v>
      </c>
      <c r="Z96" s="299">
        <v>0</v>
      </c>
    </row>
    <row r="97" spans="1:26" ht="12.75">
      <c r="A97" s="285" t="s">
        <v>135</v>
      </c>
      <c r="B97" s="125">
        <v>3.381644654</v>
      </c>
      <c r="C97" s="291">
        <v>-0.694458708</v>
      </c>
      <c r="D97" s="291">
        <v>0.0197608947</v>
      </c>
      <c r="E97" s="291">
        <v>0</v>
      </c>
      <c r="F97" s="291">
        <v>0</v>
      </c>
      <c r="G97" s="291">
        <v>0</v>
      </c>
      <c r="H97" s="299">
        <v>0</v>
      </c>
      <c r="J97" s="285" t="s">
        <v>135</v>
      </c>
      <c r="K97" s="125">
        <v>3.381644654</v>
      </c>
      <c r="L97" s="291">
        <v>-0.694458708</v>
      </c>
      <c r="M97" s="291">
        <v>0.0197608947</v>
      </c>
      <c r="N97" s="291">
        <v>0</v>
      </c>
      <c r="O97" s="291">
        <v>0</v>
      </c>
      <c r="P97" s="291">
        <v>0</v>
      </c>
      <c r="Q97" s="299">
        <v>0</v>
      </c>
      <c r="S97" s="285" t="s">
        <v>135</v>
      </c>
      <c r="T97" s="125">
        <v>3.381644654</v>
      </c>
      <c r="U97" s="291">
        <v>-0.694458708</v>
      </c>
      <c r="V97" s="291">
        <v>0.0197608947</v>
      </c>
      <c r="W97" s="291">
        <v>0</v>
      </c>
      <c r="X97" s="291">
        <v>0</v>
      </c>
      <c r="Y97" s="291">
        <v>0</v>
      </c>
      <c r="Z97" s="299">
        <v>0</v>
      </c>
    </row>
    <row r="98" spans="1:26" ht="12.75">
      <c r="A98" s="285" t="s">
        <v>136</v>
      </c>
      <c r="B98" s="125">
        <v>3.3903698974</v>
      </c>
      <c r="C98" s="291">
        <v>-0.694458708</v>
      </c>
      <c r="D98" s="291">
        <v>0.0197608947</v>
      </c>
      <c r="E98" s="291">
        <v>0</v>
      </c>
      <c r="F98" s="291">
        <v>0</v>
      </c>
      <c r="G98" s="291">
        <v>0</v>
      </c>
      <c r="H98" s="299">
        <v>0</v>
      </c>
      <c r="J98" s="285" t="s">
        <v>136</v>
      </c>
      <c r="K98" s="125">
        <v>3.3903698974</v>
      </c>
      <c r="L98" s="291">
        <v>-0.694458708</v>
      </c>
      <c r="M98" s="291">
        <v>0.0197608947</v>
      </c>
      <c r="N98" s="291">
        <v>0</v>
      </c>
      <c r="O98" s="291">
        <v>0</v>
      </c>
      <c r="P98" s="291">
        <v>0</v>
      </c>
      <c r="Q98" s="299">
        <v>0</v>
      </c>
      <c r="S98" s="285" t="s">
        <v>136</v>
      </c>
      <c r="T98" s="125">
        <v>3.3903698974</v>
      </c>
      <c r="U98" s="291">
        <v>-0.694458708</v>
      </c>
      <c r="V98" s="291">
        <v>0.0197608947</v>
      </c>
      <c r="W98" s="291">
        <v>0</v>
      </c>
      <c r="X98" s="291">
        <v>0</v>
      </c>
      <c r="Y98" s="291">
        <v>0</v>
      </c>
      <c r="Z98" s="299">
        <v>0</v>
      </c>
    </row>
    <row r="99" spans="1:26" ht="12.75">
      <c r="A99" s="285" t="s">
        <v>175</v>
      </c>
      <c r="B99" s="125">
        <v>3.8505472699</v>
      </c>
      <c r="C99" s="291">
        <v>-0.952519304</v>
      </c>
      <c r="D99" s="291">
        <v>0.0504705045</v>
      </c>
      <c r="E99" s="291">
        <v>0</v>
      </c>
      <c r="F99" s="291">
        <v>0</v>
      </c>
      <c r="G99" s="291">
        <v>0</v>
      </c>
      <c r="H99" s="299">
        <v>0</v>
      </c>
      <c r="J99" s="285" t="s">
        <v>175</v>
      </c>
      <c r="K99" s="125">
        <v>3.8505472699</v>
      </c>
      <c r="L99" s="291">
        <v>-0.952519304</v>
      </c>
      <c r="M99" s="291">
        <v>0.0504705045</v>
      </c>
      <c r="N99" s="291">
        <v>0</v>
      </c>
      <c r="O99" s="291">
        <v>0</v>
      </c>
      <c r="P99" s="291">
        <v>0</v>
      </c>
      <c r="Q99" s="299">
        <v>0</v>
      </c>
      <c r="S99" s="285" t="s">
        <v>175</v>
      </c>
      <c r="T99" s="125">
        <v>3.8505472699</v>
      </c>
      <c r="U99" s="291">
        <v>-0.952519304</v>
      </c>
      <c r="V99" s="291">
        <v>0.0504705045</v>
      </c>
      <c r="W99" s="291">
        <v>0</v>
      </c>
      <c r="X99" s="291">
        <v>0</v>
      </c>
      <c r="Y99" s="291">
        <v>0</v>
      </c>
      <c r="Z99" s="299">
        <v>0</v>
      </c>
    </row>
    <row r="100" spans="1:26" ht="12.75">
      <c r="A100" s="158" t="s">
        <v>28</v>
      </c>
      <c r="B100" s="125"/>
      <c r="C100" s="291"/>
      <c r="D100" s="291"/>
      <c r="E100" s="291"/>
      <c r="F100" s="291"/>
      <c r="G100" s="291"/>
      <c r="H100" s="299"/>
      <c r="J100" s="158" t="s">
        <v>28</v>
      </c>
      <c r="K100" s="125"/>
      <c r="L100" s="291"/>
      <c r="M100" s="291"/>
      <c r="N100" s="291"/>
      <c r="O100" s="291"/>
      <c r="P100" s="291"/>
      <c r="Q100" s="299"/>
      <c r="S100" s="158" t="s">
        <v>28</v>
      </c>
      <c r="T100" s="125"/>
      <c r="U100" s="291"/>
      <c r="V100" s="291"/>
      <c r="W100" s="291"/>
      <c r="X100" s="291"/>
      <c r="Y100" s="291"/>
      <c r="Z100" s="299"/>
    </row>
    <row r="101" spans="1:26" ht="12.75">
      <c r="A101" s="285" t="s">
        <v>28</v>
      </c>
      <c r="B101" s="125">
        <v>2.2390010108</v>
      </c>
      <c r="C101" s="291">
        <v>0.0893389569</v>
      </c>
      <c r="D101" s="291">
        <v>-0.113168124</v>
      </c>
      <c r="E101" s="291">
        <v>0.5591317304</v>
      </c>
      <c r="F101" s="291">
        <v>-0.470760702</v>
      </c>
      <c r="G101" s="291">
        <v>3.5</v>
      </c>
      <c r="H101" s="299">
        <v>4.1</v>
      </c>
      <c r="J101" s="285" t="s">
        <v>28</v>
      </c>
      <c r="K101" s="125">
        <v>1.0530953907</v>
      </c>
      <c r="L101" s="291">
        <v>0.8503262549</v>
      </c>
      <c r="M101" s="291">
        <v>-0.224832159</v>
      </c>
      <c r="N101" s="291">
        <v>0.526790338</v>
      </c>
      <c r="O101" s="291">
        <v>-0.134675197</v>
      </c>
      <c r="P101" s="291">
        <v>3.1</v>
      </c>
      <c r="Q101" s="299">
        <v>3.4</v>
      </c>
      <c r="S101" s="285" t="s">
        <v>28</v>
      </c>
      <c r="T101" s="125">
        <v>3.2401003357</v>
      </c>
      <c r="U101" s="291">
        <v>-0.62983871</v>
      </c>
      <c r="V101" s="291">
        <v>0.0201002641</v>
      </c>
      <c r="W101" s="291">
        <v>0.3044015668</v>
      </c>
      <c r="X101" s="291">
        <v>-0.476111511</v>
      </c>
      <c r="Y101" s="291">
        <v>3.4</v>
      </c>
      <c r="Z101" s="299">
        <v>4</v>
      </c>
    </row>
    <row r="102" spans="1:26" ht="12.75">
      <c r="A102" s="158" t="s">
        <v>29</v>
      </c>
      <c r="B102" s="125"/>
      <c r="C102" s="291"/>
      <c r="D102" s="291"/>
      <c r="E102" s="291"/>
      <c r="F102" s="291"/>
      <c r="G102" s="291"/>
      <c r="H102" s="299"/>
      <c r="J102" s="158" t="s">
        <v>29</v>
      </c>
      <c r="K102" s="125"/>
      <c r="L102" s="291"/>
      <c r="M102" s="291"/>
      <c r="N102" s="291"/>
      <c r="O102" s="291"/>
      <c r="P102" s="291"/>
      <c r="Q102" s="299"/>
      <c r="S102" s="158" t="s">
        <v>29</v>
      </c>
      <c r="T102" s="125"/>
      <c r="U102" s="291"/>
      <c r="V102" s="291"/>
      <c r="W102" s="291"/>
      <c r="X102" s="291"/>
      <c r="Y102" s="291"/>
      <c r="Z102" s="299"/>
    </row>
    <row r="103" spans="1:26" ht="12.75">
      <c r="A103" s="285" t="s">
        <v>176</v>
      </c>
      <c r="B103" s="125">
        <v>1.1592651273</v>
      </c>
      <c r="C103" s="291">
        <v>0.9415588101</v>
      </c>
      <c r="D103" s="291">
        <v>-0.283887804</v>
      </c>
      <c r="E103" s="291">
        <v>0.4414772924</v>
      </c>
      <c r="F103" s="291">
        <v>-0.442728131</v>
      </c>
      <c r="G103" s="291">
        <v>3.1</v>
      </c>
      <c r="H103" s="299">
        <v>4.5</v>
      </c>
      <c r="J103" s="285" t="s">
        <v>176</v>
      </c>
      <c r="K103" s="125">
        <v>0.486809337</v>
      </c>
      <c r="L103" s="291">
        <v>1.3482323359</v>
      </c>
      <c r="M103" s="291">
        <v>-0.339378675</v>
      </c>
      <c r="N103" s="291">
        <v>0.3907237883</v>
      </c>
      <c r="O103" s="291">
        <v>0.0461820832</v>
      </c>
      <c r="P103" s="291">
        <v>2.8</v>
      </c>
      <c r="Q103" s="299">
        <v>3.7</v>
      </c>
      <c r="S103" s="285" t="s">
        <v>176</v>
      </c>
      <c r="T103" s="125">
        <v>1.3199724048</v>
      </c>
      <c r="U103" s="291">
        <v>0.716970659</v>
      </c>
      <c r="V103" s="291">
        <v>-0.221459757</v>
      </c>
      <c r="W103" s="291">
        <v>0.6706975977</v>
      </c>
      <c r="X103" s="291">
        <v>-0.787413495</v>
      </c>
      <c r="Y103" s="291">
        <v>3.4</v>
      </c>
      <c r="Z103" s="299">
        <v>4</v>
      </c>
    </row>
    <row r="104" spans="1:26" ht="12.75">
      <c r="A104" s="293" t="s">
        <v>197</v>
      </c>
      <c r="B104" s="345">
        <v>2.49146</v>
      </c>
      <c r="C104" s="294">
        <v>-0.1721</v>
      </c>
      <c r="D104" s="294">
        <v>-0.04897</v>
      </c>
      <c r="E104" s="300">
        <v>0</v>
      </c>
      <c r="F104" s="300">
        <v>0</v>
      </c>
      <c r="G104" s="300">
        <v>0</v>
      </c>
      <c r="H104" s="301">
        <v>0</v>
      </c>
      <c r="J104" s="293" t="s">
        <v>197</v>
      </c>
      <c r="K104" s="345">
        <v>2.49146</v>
      </c>
      <c r="L104" s="294">
        <v>-0.1721</v>
      </c>
      <c r="M104" s="294">
        <v>-0.04897</v>
      </c>
      <c r="N104" s="300">
        <v>0</v>
      </c>
      <c r="O104" s="300">
        <v>0</v>
      </c>
      <c r="P104" s="300">
        <v>0</v>
      </c>
      <c r="Q104" s="301">
        <v>0</v>
      </c>
      <c r="S104" s="293" t="s">
        <v>197</v>
      </c>
      <c r="T104" s="345">
        <v>2.49146</v>
      </c>
      <c r="U104" s="294">
        <v>-0.1721</v>
      </c>
      <c r="V104" s="294">
        <v>-0.04897</v>
      </c>
      <c r="W104" s="300">
        <v>0</v>
      </c>
      <c r="X104" s="300">
        <v>0</v>
      </c>
      <c r="Y104" s="300">
        <v>0</v>
      </c>
      <c r="Z104" s="301">
        <v>0</v>
      </c>
    </row>
  </sheetData>
  <sheetProtection sheet="1" objects="1" scenarios="1"/>
  <printOptions/>
  <pageMargins left="0.5" right="0.5" top="0.5" bottom="0.5" header="0" footer="0"/>
  <pageSetup horizontalDpi="600" verticalDpi="600" orientation="portrait" paperSize="9" scale="55" r:id="rId1"/>
</worksheet>
</file>

<file path=xl/worksheets/sheet11.xml><?xml version="1.0" encoding="utf-8"?>
<worksheet xmlns="http://schemas.openxmlformats.org/spreadsheetml/2006/main" xmlns:r="http://schemas.openxmlformats.org/officeDocument/2006/relationships">
  <sheetPr codeName="Sheet15">
    <pageSetUpPr fitToPage="1"/>
  </sheetPr>
  <dimension ref="A1:T105"/>
  <sheetViews>
    <sheetView zoomScale="85" zoomScaleNormal="85" workbookViewId="0" topLeftCell="A1">
      <selection activeCell="B9" sqref="B9"/>
    </sheetView>
  </sheetViews>
  <sheetFormatPr defaultColWidth="8.88671875" defaultRowHeight="15"/>
  <cols>
    <col min="1" max="1" width="52.3359375" style="23" customWidth="1"/>
    <col min="2" max="3" width="6.6640625" style="326" customWidth="1"/>
    <col min="4" max="4" width="8.6640625" style="326" customWidth="1"/>
    <col min="5" max="5" width="7.6640625" style="326" customWidth="1"/>
    <col min="6" max="6" width="6.6640625" style="326" customWidth="1"/>
    <col min="7" max="7" width="2.99609375" style="23" customWidth="1"/>
    <col min="8" max="8" width="35.4453125" style="23" customWidth="1"/>
    <col min="9" max="13" width="9.6640625" style="326" customWidth="1"/>
    <col min="14" max="14" width="3.10546875" style="23" customWidth="1"/>
    <col min="15" max="15" width="34.21484375" style="23" customWidth="1"/>
    <col min="16" max="20" width="9.6640625" style="326" customWidth="1"/>
    <col min="21" max="16384" width="9.6640625" style="23" customWidth="1"/>
  </cols>
  <sheetData>
    <row r="1" ht="12.75">
      <c r="A1" s="3" t="s">
        <v>154</v>
      </c>
    </row>
    <row r="2" ht="12.75">
      <c r="A2" s="344" t="s">
        <v>260</v>
      </c>
    </row>
    <row r="3" spans="1:4" ht="14.25" customHeight="1">
      <c r="A3" s="8" t="s">
        <v>261</v>
      </c>
      <c r="C3" s="327"/>
      <c r="D3" s="327"/>
    </row>
    <row r="4" spans="1:13" ht="51" customHeight="1">
      <c r="A4" s="321" t="s">
        <v>262</v>
      </c>
      <c r="B4" s="328"/>
      <c r="C4" s="328"/>
      <c r="D4" s="328"/>
      <c r="E4" s="328"/>
      <c r="F4" s="328"/>
      <c r="G4" s="322"/>
      <c r="H4" s="322"/>
      <c r="I4" s="328"/>
      <c r="J4" s="329"/>
      <c r="K4" s="329"/>
      <c r="L4" s="329"/>
      <c r="M4" s="329"/>
    </row>
    <row r="5" ht="12" customHeight="1">
      <c r="A5" s="8" t="s">
        <v>161</v>
      </c>
    </row>
    <row r="6" spans="1:3" ht="12.75">
      <c r="A6" s="24"/>
      <c r="B6" s="327"/>
      <c r="C6" s="327"/>
    </row>
    <row r="7" spans="1:20" s="141" customFormat="1" ht="12.75">
      <c r="A7" s="330" t="s">
        <v>370</v>
      </c>
      <c r="B7" s="331"/>
      <c r="C7" s="331"/>
      <c r="D7" s="331"/>
      <c r="E7" s="332"/>
      <c r="F7" s="333"/>
      <c r="H7" s="216" t="s">
        <v>368</v>
      </c>
      <c r="I7" s="332"/>
      <c r="J7" s="332"/>
      <c r="K7" s="332"/>
      <c r="L7" s="332"/>
      <c r="M7" s="333"/>
      <c r="O7" s="216" t="s">
        <v>369</v>
      </c>
      <c r="P7" s="332"/>
      <c r="Q7" s="332"/>
      <c r="R7" s="332"/>
      <c r="S7" s="332"/>
      <c r="T7" s="333"/>
    </row>
    <row r="8" spans="1:20" ht="12.75">
      <c r="A8" s="158" t="s">
        <v>22</v>
      </c>
      <c r="B8" s="334" t="s">
        <v>139</v>
      </c>
      <c r="C8" s="334" t="s">
        <v>140</v>
      </c>
      <c r="D8" s="334" t="s">
        <v>141</v>
      </c>
      <c r="E8" s="335" t="s">
        <v>142</v>
      </c>
      <c r="F8" s="336" t="s">
        <v>150</v>
      </c>
      <c r="G8" s="324"/>
      <c r="H8" s="343" t="s">
        <v>22</v>
      </c>
      <c r="I8" s="335" t="s">
        <v>139</v>
      </c>
      <c r="J8" s="335" t="s">
        <v>140</v>
      </c>
      <c r="K8" s="335" t="s">
        <v>141</v>
      </c>
      <c r="L8" s="335" t="s">
        <v>142</v>
      </c>
      <c r="M8" s="336" t="s">
        <v>150</v>
      </c>
      <c r="N8" s="324"/>
      <c r="O8" s="343" t="s">
        <v>22</v>
      </c>
      <c r="P8" s="335" t="s">
        <v>139</v>
      </c>
      <c r="Q8" s="335" t="s">
        <v>140</v>
      </c>
      <c r="R8" s="335" t="s">
        <v>141</v>
      </c>
      <c r="S8" s="335" t="s">
        <v>142</v>
      </c>
      <c r="T8" s="336" t="s">
        <v>150</v>
      </c>
    </row>
    <row r="9" spans="1:20" ht="12.75">
      <c r="A9" s="285" t="s">
        <v>164</v>
      </c>
      <c r="B9" s="337">
        <v>1.8012578091</v>
      </c>
      <c r="C9" s="338">
        <v>0.3396721391</v>
      </c>
      <c r="D9" s="338">
        <v>0</v>
      </c>
      <c r="E9" s="337">
        <v>0</v>
      </c>
      <c r="F9" s="339">
        <v>0</v>
      </c>
      <c r="H9" s="424" t="s">
        <v>164</v>
      </c>
      <c r="I9" s="337">
        <v>1.8012578091</v>
      </c>
      <c r="J9" s="337">
        <v>0.3396721391</v>
      </c>
      <c r="K9" s="337">
        <v>0</v>
      </c>
      <c r="L9" s="337">
        <v>0</v>
      </c>
      <c r="M9" s="339">
        <v>0</v>
      </c>
      <c r="O9" s="424" t="s">
        <v>164</v>
      </c>
      <c r="P9" s="337">
        <v>1.8012578091</v>
      </c>
      <c r="Q9" s="337">
        <v>0.3396721391</v>
      </c>
      <c r="R9" s="337">
        <v>0</v>
      </c>
      <c r="S9" s="337">
        <v>0</v>
      </c>
      <c r="T9" s="339">
        <v>0</v>
      </c>
    </row>
    <row r="10" spans="1:20" ht="12.75">
      <c r="A10" s="287" t="s">
        <v>181</v>
      </c>
      <c r="B10" s="337">
        <v>1.1254468155</v>
      </c>
      <c r="C10" s="338">
        <v>0.4905041755</v>
      </c>
      <c r="D10" s="338">
        <v>0</v>
      </c>
      <c r="E10" s="337">
        <v>0</v>
      </c>
      <c r="F10" s="339">
        <v>0</v>
      </c>
      <c r="H10" s="425" t="s">
        <v>181</v>
      </c>
      <c r="I10" s="337">
        <v>1.1254468155</v>
      </c>
      <c r="J10" s="337">
        <v>0.4905041755</v>
      </c>
      <c r="K10" s="337">
        <v>0</v>
      </c>
      <c r="L10" s="337">
        <v>0</v>
      </c>
      <c r="M10" s="339">
        <v>0</v>
      </c>
      <c r="O10" s="425" t="s">
        <v>181</v>
      </c>
      <c r="P10" s="337">
        <v>1.1254468155</v>
      </c>
      <c r="Q10" s="337">
        <v>0.4905041755</v>
      </c>
      <c r="R10" s="337">
        <v>0</v>
      </c>
      <c r="S10" s="337">
        <v>0</v>
      </c>
      <c r="T10" s="339">
        <v>0</v>
      </c>
    </row>
    <row r="11" spans="1:20" ht="12.75">
      <c r="A11" s="288" t="s">
        <v>80</v>
      </c>
      <c r="B11" s="337">
        <v>1.1594762624</v>
      </c>
      <c r="C11" s="338">
        <v>0.4905041755</v>
      </c>
      <c r="D11" s="338">
        <v>0</v>
      </c>
      <c r="E11" s="337">
        <v>0</v>
      </c>
      <c r="F11" s="339">
        <v>0</v>
      </c>
      <c r="H11" s="426" t="s">
        <v>80</v>
      </c>
      <c r="I11" s="337">
        <v>1.1594762624</v>
      </c>
      <c r="J11" s="337">
        <v>0.4905041755</v>
      </c>
      <c r="K11" s="337">
        <v>0</v>
      </c>
      <c r="L11" s="337">
        <v>0</v>
      </c>
      <c r="M11" s="339">
        <v>0</v>
      </c>
      <c r="O11" s="426" t="s">
        <v>80</v>
      </c>
      <c r="P11" s="337">
        <v>1.1594762624</v>
      </c>
      <c r="Q11" s="337">
        <v>0.4905041755</v>
      </c>
      <c r="R11" s="337">
        <v>0</v>
      </c>
      <c r="S11" s="337">
        <v>0</v>
      </c>
      <c r="T11" s="339">
        <v>0</v>
      </c>
    </row>
    <row r="12" spans="1:20" ht="12.75">
      <c r="A12" s="288" t="s">
        <v>81</v>
      </c>
      <c r="B12" s="337">
        <v>1.0778454764</v>
      </c>
      <c r="C12" s="338">
        <v>0.4905041755</v>
      </c>
      <c r="D12" s="338">
        <v>0</v>
      </c>
      <c r="E12" s="337">
        <v>0</v>
      </c>
      <c r="F12" s="339">
        <v>0</v>
      </c>
      <c r="H12" s="426" t="s">
        <v>81</v>
      </c>
      <c r="I12" s="337">
        <v>1.0778454764</v>
      </c>
      <c r="J12" s="337">
        <v>0.4905041755</v>
      </c>
      <c r="K12" s="337">
        <v>0</v>
      </c>
      <c r="L12" s="337">
        <v>0</v>
      </c>
      <c r="M12" s="339">
        <v>0</v>
      </c>
      <c r="O12" s="426" t="s">
        <v>81</v>
      </c>
      <c r="P12" s="337">
        <v>1.0778454764</v>
      </c>
      <c r="Q12" s="337">
        <v>0.4905041755</v>
      </c>
      <c r="R12" s="337">
        <v>0</v>
      </c>
      <c r="S12" s="337">
        <v>0</v>
      </c>
      <c r="T12" s="339">
        <v>0</v>
      </c>
    </row>
    <row r="13" spans="1:20" ht="12.75">
      <c r="A13" s="287" t="s">
        <v>82</v>
      </c>
      <c r="B13" s="337">
        <v>1.1488973893</v>
      </c>
      <c r="C13" s="338">
        <v>0.4905041755</v>
      </c>
      <c r="D13" s="338">
        <v>0</v>
      </c>
      <c r="E13" s="337">
        <v>0</v>
      </c>
      <c r="F13" s="339">
        <v>0</v>
      </c>
      <c r="H13" s="425" t="s">
        <v>82</v>
      </c>
      <c r="I13" s="337">
        <v>1.1488973893</v>
      </c>
      <c r="J13" s="337">
        <v>0.4905041755</v>
      </c>
      <c r="K13" s="337">
        <v>0</v>
      </c>
      <c r="L13" s="337">
        <v>0</v>
      </c>
      <c r="M13" s="339">
        <v>0</v>
      </c>
      <c r="O13" s="425" t="s">
        <v>82</v>
      </c>
      <c r="P13" s="337">
        <v>1.1488973893</v>
      </c>
      <c r="Q13" s="337">
        <v>0.4905041755</v>
      </c>
      <c r="R13" s="337">
        <v>0</v>
      </c>
      <c r="S13" s="337">
        <v>0</v>
      </c>
      <c r="T13" s="339">
        <v>0</v>
      </c>
    </row>
    <row r="14" spans="1:20" ht="12.75">
      <c r="A14" s="289" t="s">
        <v>83</v>
      </c>
      <c r="B14" s="337">
        <v>1.1222020574</v>
      </c>
      <c r="C14" s="338">
        <v>0.4905041755</v>
      </c>
      <c r="D14" s="338">
        <v>0</v>
      </c>
      <c r="E14" s="337">
        <v>0</v>
      </c>
      <c r="F14" s="339">
        <v>0</v>
      </c>
      <c r="H14" s="425" t="s">
        <v>83</v>
      </c>
      <c r="I14" s="337">
        <v>1.1222020574</v>
      </c>
      <c r="J14" s="337">
        <v>0.4905041755</v>
      </c>
      <c r="K14" s="337">
        <v>0</v>
      </c>
      <c r="L14" s="337">
        <v>0</v>
      </c>
      <c r="M14" s="339">
        <v>0</v>
      </c>
      <c r="O14" s="425" t="s">
        <v>83</v>
      </c>
      <c r="P14" s="337">
        <v>1.1222020574</v>
      </c>
      <c r="Q14" s="337">
        <v>0.4905041755</v>
      </c>
      <c r="R14" s="337">
        <v>0</v>
      </c>
      <c r="S14" s="337">
        <v>0</v>
      </c>
      <c r="T14" s="339">
        <v>0</v>
      </c>
    </row>
    <row r="15" spans="1:20" ht="12.75">
      <c r="A15" s="287" t="s">
        <v>84</v>
      </c>
      <c r="B15" s="337">
        <v>1.0973022688</v>
      </c>
      <c r="C15" s="338">
        <v>0.4905041755</v>
      </c>
      <c r="D15" s="338">
        <v>0</v>
      </c>
      <c r="E15" s="337">
        <v>0</v>
      </c>
      <c r="F15" s="339">
        <v>0</v>
      </c>
      <c r="H15" s="425" t="s">
        <v>84</v>
      </c>
      <c r="I15" s="337">
        <v>1.0973022688</v>
      </c>
      <c r="J15" s="337">
        <v>0.4905041755</v>
      </c>
      <c r="K15" s="337">
        <v>0</v>
      </c>
      <c r="L15" s="337">
        <v>0</v>
      </c>
      <c r="M15" s="339">
        <v>0</v>
      </c>
      <c r="O15" s="425" t="s">
        <v>84</v>
      </c>
      <c r="P15" s="337">
        <v>1.0973022688</v>
      </c>
      <c r="Q15" s="337">
        <v>0.4905041755</v>
      </c>
      <c r="R15" s="337">
        <v>0</v>
      </c>
      <c r="S15" s="337">
        <v>0</v>
      </c>
      <c r="T15" s="339">
        <v>0</v>
      </c>
    </row>
    <row r="16" spans="1:20" ht="13.5" customHeight="1">
      <c r="A16" s="287" t="s">
        <v>186</v>
      </c>
      <c r="B16" s="337">
        <v>1.0887042416</v>
      </c>
      <c r="C16" s="338">
        <v>0.4905041755</v>
      </c>
      <c r="D16" s="338">
        <v>0</v>
      </c>
      <c r="E16" s="337">
        <v>0</v>
      </c>
      <c r="F16" s="339">
        <v>0</v>
      </c>
      <c r="H16" s="425" t="s">
        <v>186</v>
      </c>
      <c r="I16" s="337">
        <v>1.0887042416</v>
      </c>
      <c r="J16" s="337">
        <v>0.4905041755</v>
      </c>
      <c r="K16" s="337">
        <v>0</v>
      </c>
      <c r="L16" s="337">
        <v>0</v>
      </c>
      <c r="M16" s="339">
        <v>0</v>
      </c>
      <c r="O16" s="425" t="s">
        <v>186</v>
      </c>
      <c r="P16" s="337">
        <v>1.0887042416</v>
      </c>
      <c r="Q16" s="337">
        <v>0.4905041755</v>
      </c>
      <c r="R16" s="337">
        <v>0</v>
      </c>
      <c r="S16" s="337">
        <v>0</v>
      </c>
      <c r="T16" s="339">
        <v>0</v>
      </c>
    </row>
    <row r="17" spans="1:20" ht="12.75">
      <c r="A17" s="288" t="s">
        <v>85</v>
      </c>
      <c r="B17" s="337">
        <v>1.1051351571</v>
      </c>
      <c r="C17" s="338">
        <v>0.4905041755</v>
      </c>
      <c r="D17" s="338">
        <v>0</v>
      </c>
      <c r="E17" s="337">
        <v>0</v>
      </c>
      <c r="F17" s="339">
        <v>0</v>
      </c>
      <c r="H17" s="426" t="s">
        <v>85</v>
      </c>
      <c r="I17" s="337">
        <v>1.1051351571</v>
      </c>
      <c r="J17" s="337">
        <v>0.4905041755</v>
      </c>
      <c r="K17" s="337">
        <v>0</v>
      </c>
      <c r="L17" s="337">
        <v>0</v>
      </c>
      <c r="M17" s="339">
        <v>0</v>
      </c>
      <c r="O17" s="426" t="s">
        <v>85</v>
      </c>
      <c r="P17" s="337">
        <v>1.1051351571</v>
      </c>
      <c r="Q17" s="337">
        <v>0.4905041755</v>
      </c>
      <c r="R17" s="337">
        <v>0</v>
      </c>
      <c r="S17" s="337">
        <v>0</v>
      </c>
      <c r="T17" s="339">
        <v>0</v>
      </c>
    </row>
    <row r="18" spans="1:20" ht="12.75">
      <c r="A18" s="422" t="s">
        <v>153</v>
      </c>
      <c r="B18" s="337">
        <v>1.0679207092</v>
      </c>
      <c r="C18" s="338">
        <v>0.4905041755</v>
      </c>
      <c r="D18" s="338">
        <v>0</v>
      </c>
      <c r="E18" s="337">
        <v>0</v>
      </c>
      <c r="F18" s="339">
        <v>0</v>
      </c>
      <c r="H18" s="426" t="s">
        <v>153</v>
      </c>
      <c r="I18" s="337">
        <v>1.0679207092</v>
      </c>
      <c r="J18" s="337">
        <v>0.4905041755</v>
      </c>
      <c r="K18" s="337">
        <v>0</v>
      </c>
      <c r="L18" s="337">
        <v>0</v>
      </c>
      <c r="M18" s="339">
        <v>0</v>
      </c>
      <c r="O18" s="426" t="s">
        <v>153</v>
      </c>
      <c r="P18" s="337">
        <v>1.0679207092</v>
      </c>
      <c r="Q18" s="337">
        <v>0.4905041755</v>
      </c>
      <c r="R18" s="337">
        <v>0</v>
      </c>
      <c r="S18" s="337">
        <v>0</v>
      </c>
      <c r="T18" s="339">
        <v>0</v>
      </c>
    </row>
    <row r="19" spans="1:20" ht="12.75">
      <c r="A19" s="287" t="s">
        <v>86</v>
      </c>
      <c r="B19" s="337">
        <v>1.1035957892</v>
      </c>
      <c r="C19" s="338">
        <v>0.4905041755</v>
      </c>
      <c r="D19" s="338">
        <v>0</v>
      </c>
      <c r="E19" s="337">
        <v>0</v>
      </c>
      <c r="F19" s="339">
        <v>0</v>
      </c>
      <c r="H19" s="425" t="s">
        <v>86</v>
      </c>
      <c r="I19" s="337">
        <v>1.1035957892</v>
      </c>
      <c r="J19" s="337">
        <v>0.4905041755</v>
      </c>
      <c r="K19" s="337">
        <v>0</v>
      </c>
      <c r="L19" s="337">
        <v>0</v>
      </c>
      <c r="M19" s="339">
        <v>0</v>
      </c>
      <c r="O19" s="425" t="s">
        <v>86</v>
      </c>
      <c r="P19" s="337">
        <v>1.1035957892</v>
      </c>
      <c r="Q19" s="337">
        <v>0.4905041755</v>
      </c>
      <c r="R19" s="337">
        <v>0</v>
      </c>
      <c r="S19" s="337">
        <v>0</v>
      </c>
      <c r="T19" s="339">
        <v>0</v>
      </c>
    </row>
    <row r="20" spans="1:20" ht="12.75">
      <c r="A20" s="287" t="s">
        <v>87</v>
      </c>
      <c r="B20" s="338">
        <v>1.1210199487</v>
      </c>
      <c r="C20" s="338">
        <v>0.4905041755</v>
      </c>
      <c r="D20" s="338">
        <v>0</v>
      </c>
      <c r="E20" s="337">
        <v>0</v>
      </c>
      <c r="F20" s="339">
        <v>0</v>
      </c>
      <c r="H20" s="425" t="s">
        <v>87</v>
      </c>
      <c r="I20" s="337">
        <v>1.1210199487</v>
      </c>
      <c r="J20" s="337">
        <v>0.4905041755</v>
      </c>
      <c r="K20" s="337">
        <v>0</v>
      </c>
      <c r="L20" s="337">
        <v>0</v>
      </c>
      <c r="M20" s="339">
        <v>0</v>
      </c>
      <c r="O20" s="425" t="s">
        <v>87</v>
      </c>
      <c r="P20" s="337">
        <v>1.1210199487</v>
      </c>
      <c r="Q20" s="337">
        <v>0.4905041755</v>
      </c>
      <c r="R20" s="337">
        <v>0</v>
      </c>
      <c r="S20" s="337">
        <v>0</v>
      </c>
      <c r="T20" s="339">
        <v>0</v>
      </c>
    </row>
    <row r="21" spans="1:20" ht="12.75">
      <c r="A21" s="287" t="s">
        <v>88</v>
      </c>
      <c r="B21" s="337">
        <v>1.1144495776</v>
      </c>
      <c r="C21" s="338">
        <v>0.4905041755</v>
      </c>
      <c r="D21" s="338">
        <v>0</v>
      </c>
      <c r="E21" s="337">
        <v>0</v>
      </c>
      <c r="F21" s="339">
        <v>0</v>
      </c>
      <c r="H21" s="425" t="s">
        <v>88</v>
      </c>
      <c r="I21" s="337">
        <v>1.1144495776</v>
      </c>
      <c r="J21" s="337">
        <v>0.4905041755</v>
      </c>
      <c r="K21" s="337">
        <v>0</v>
      </c>
      <c r="L21" s="337">
        <v>0</v>
      </c>
      <c r="M21" s="339">
        <v>0</v>
      </c>
      <c r="O21" s="425" t="s">
        <v>88</v>
      </c>
      <c r="P21" s="337">
        <v>1.1144495776</v>
      </c>
      <c r="Q21" s="337">
        <v>0.4905041755</v>
      </c>
      <c r="R21" s="337">
        <v>0</v>
      </c>
      <c r="S21" s="337">
        <v>0</v>
      </c>
      <c r="T21" s="339">
        <v>0</v>
      </c>
    </row>
    <row r="22" spans="1:20" ht="12.75">
      <c r="A22" s="287" t="s">
        <v>89</v>
      </c>
      <c r="B22" s="337">
        <v>1.1045135627</v>
      </c>
      <c r="C22" s="338">
        <v>0.4905041755</v>
      </c>
      <c r="D22" s="338">
        <v>0</v>
      </c>
      <c r="E22" s="337">
        <v>0</v>
      </c>
      <c r="F22" s="339">
        <v>0</v>
      </c>
      <c r="H22" s="425" t="s">
        <v>89</v>
      </c>
      <c r="I22" s="337">
        <v>1.1045135627</v>
      </c>
      <c r="J22" s="337">
        <v>0.4905041755</v>
      </c>
      <c r="K22" s="337">
        <v>0</v>
      </c>
      <c r="L22" s="337">
        <v>0</v>
      </c>
      <c r="M22" s="339">
        <v>0</v>
      </c>
      <c r="O22" s="425" t="s">
        <v>89</v>
      </c>
      <c r="P22" s="337">
        <v>1.1045135627</v>
      </c>
      <c r="Q22" s="337">
        <v>0.4905041755</v>
      </c>
      <c r="R22" s="337">
        <v>0</v>
      </c>
      <c r="S22" s="337">
        <v>0</v>
      </c>
      <c r="T22" s="339">
        <v>0</v>
      </c>
    </row>
    <row r="23" spans="1:20" ht="12.75">
      <c r="A23" s="287" t="s">
        <v>90</v>
      </c>
      <c r="B23" s="337">
        <v>1.0811892699</v>
      </c>
      <c r="C23" s="338">
        <v>0.4905041755</v>
      </c>
      <c r="D23" s="338">
        <v>0</v>
      </c>
      <c r="E23" s="337">
        <v>0</v>
      </c>
      <c r="F23" s="339">
        <v>0</v>
      </c>
      <c r="H23" s="425" t="s">
        <v>90</v>
      </c>
      <c r="I23" s="337">
        <v>1.0811892699</v>
      </c>
      <c r="J23" s="337">
        <v>0.4905041755</v>
      </c>
      <c r="K23" s="337">
        <v>0</v>
      </c>
      <c r="L23" s="337">
        <v>0</v>
      </c>
      <c r="M23" s="339">
        <v>0</v>
      </c>
      <c r="O23" s="425" t="s">
        <v>90</v>
      </c>
      <c r="P23" s="337">
        <v>1.0811892699</v>
      </c>
      <c r="Q23" s="337">
        <v>0.4905041755</v>
      </c>
      <c r="R23" s="337">
        <v>0</v>
      </c>
      <c r="S23" s="337">
        <v>0</v>
      </c>
      <c r="T23" s="339">
        <v>0</v>
      </c>
    </row>
    <row r="24" spans="1:20" ht="12.75">
      <c r="A24" s="287" t="s">
        <v>91</v>
      </c>
      <c r="B24" s="338">
        <v>1.0750371541</v>
      </c>
      <c r="C24" s="338">
        <v>0.4905041755</v>
      </c>
      <c r="D24" s="338">
        <v>0</v>
      </c>
      <c r="E24" s="337">
        <v>0</v>
      </c>
      <c r="F24" s="339">
        <v>0</v>
      </c>
      <c r="H24" s="425" t="s">
        <v>91</v>
      </c>
      <c r="I24" s="337">
        <v>1.0750371541</v>
      </c>
      <c r="J24" s="337">
        <v>0.4905041755</v>
      </c>
      <c r="K24" s="337">
        <v>0</v>
      </c>
      <c r="L24" s="337">
        <v>0</v>
      </c>
      <c r="M24" s="339">
        <v>0</v>
      </c>
      <c r="O24" s="425" t="s">
        <v>91</v>
      </c>
      <c r="P24" s="337">
        <v>1.0750371541</v>
      </c>
      <c r="Q24" s="337">
        <v>0.4905041755</v>
      </c>
      <c r="R24" s="337">
        <v>0</v>
      </c>
      <c r="S24" s="337">
        <v>0</v>
      </c>
      <c r="T24" s="339">
        <v>0</v>
      </c>
    </row>
    <row r="25" spans="1:20" ht="12.75">
      <c r="A25" s="285" t="s">
        <v>165</v>
      </c>
      <c r="B25" s="337">
        <v>1.7784415357</v>
      </c>
      <c r="C25" s="338">
        <v>0.3396721391</v>
      </c>
      <c r="D25" s="338">
        <v>0</v>
      </c>
      <c r="E25" s="337">
        <v>0</v>
      </c>
      <c r="F25" s="339">
        <v>0</v>
      </c>
      <c r="H25" s="424" t="s">
        <v>165</v>
      </c>
      <c r="I25" s="337">
        <v>1.7784415357</v>
      </c>
      <c r="J25" s="337">
        <v>0.3396721391</v>
      </c>
      <c r="K25" s="337">
        <v>0</v>
      </c>
      <c r="L25" s="337">
        <v>0</v>
      </c>
      <c r="M25" s="339">
        <v>0</v>
      </c>
      <c r="O25" s="424" t="s">
        <v>165</v>
      </c>
      <c r="P25" s="337">
        <v>1.7784415357</v>
      </c>
      <c r="Q25" s="337">
        <v>0.3396721391</v>
      </c>
      <c r="R25" s="337">
        <v>0</v>
      </c>
      <c r="S25" s="337">
        <v>0</v>
      </c>
      <c r="T25" s="339">
        <v>0</v>
      </c>
    </row>
    <row r="26" spans="1:20" ht="12.75">
      <c r="A26" s="287" t="s">
        <v>92</v>
      </c>
      <c r="B26" s="337">
        <v>1.0909357714</v>
      </c>
      <c r="C26" s="338">
        <v>0.4905041755</v>
      </c>
      <c r="D26" s="338">
        <v>0</v>
      </c>
      <c r="E26" s="337">
        <v>0</v>
      </c>
      <c r="F26" s="339">
        <v>0</v>
      </c>
      <c r="H26" s="425" t="s">
        <v>92</v>
      </c>
      <c r="I26" s="337">
        <v>1.0909357714</v>
      </c>
      <c r="J26" s="337">
        <v>0.4905041755</v>
      </c>
      <c r="K26" s="337">
        <v>0</v>
      </c>
      <c r="L26" s="337">
        <v>0</v>
      </c>
      <c r="M26" s="339">
        <v>0</v>
      </c>
      <c r="O26" s="425" t="s">
        <v>92</v>
      </c>
      <c r="P26" s="337">
        <v>1.0909357714</v>
      </c>
      <c r="Q26" s="337">
        <v>0.4905041755</v>
      </c>
      <c r="R26" s="337">
        <v>0</v>
      </c>
      <c r="S26" s="337">
        <v>0</v>
      </c>
      <c r="T26" s="339">
        <v>0</v>
      </c>
    </row>
    <row r="27" spans="1:20" ht="12.75">
      <c r="A27" s="288" t="s">
        <v>93</v>
      </c>
      <c r="B27" s="337">
        <v>1.1188263481</v>
      </c>
      <c r="C27" s="338">
        <v>0.4905041755</v>
      </c>
      <c r="D27" s="338">
        <v>0</v>
      </c>
      <c r="E27" s="337">
        <v>0</v>
      </c>
      <c r="F27" s="339">
        <v>0</v>
      </c>
      <c r="H27" s="426" t="s">
        <v>93</v>
      </c>
      <c r="I27" s="337">
        <v>1.1188263481</v>
      </c>
      <c r="J27" s="337">
        <v>0.4905041755</v>
      </c>
      <c r="K27" s="337">
        <v>0</v>
      </c>
      <c r="L27" s="337">
        <v>0</v>
      </c>
      <c r="M27" s="339">
        <v>0</v>
      </c>
      <c r="O27" s="426" t="s">
        <v>93</v>
      </c>
      <c r="P27" s="337">
        <v>1.1188263481</v>
      </c>
      <c r="Q27" s="337">
        <v>0.4905041755</v>
      </c>
      <c r="R27" s="337">
        <v>0</v>
      </c>
      <c r="S27" s="337">
        <v>0</v>
      </c>
      <c r="T27" s="339">
        <v>0</v>
      </c>
    </row>
    <row r="28" spans="1:20" ht="12.75">
      <c r="A28" s="288" t="s">
        <v>205</v>
      </c>
      <c r="B28" s="337">
        <v>1.0229524906</v>
      </c>
      <c r="C28" s="338">
        <v>0.4905041755</v>
      </c>
      <c r="D28" s="338">
        <v>0</v>
      </c>
      <c r="E28" s="337">
        <v>0</v>
      </c>
      <c r="F28" s="339">
        <v>0</v>
      </c>
      <c r="H28" s="426" t="s">
        <v>205</v>
      </c>
      <c r="I28" s="337">
        <v>1.0229524906</v>
      </c>
      <c r="J28" s="337">
        <v>0.4905041755</v>
      </c>
      <c r="K28" s="337">
        <v>0</v>
      </c>
      <c r="L28" s="337">
        <v>0</v>
      </c>
      <c r="M28" s="339">
        <v>0</v>
      </c>
      <c r="O28" s="426" t="s">
        <v>205</v>
      </c>
      <c r="P28" s="337">
        <v>1.0229524906</v>
      </c>
      <c r="Q28" s="337">
        <v>0.4905041755</v>
      </c>
      <c r="R28" s="337">
        <v>0</v>
      </c>
      <c r="S28" s="337">
        <v>0</v>
      </c>
      <c r="T28" s="339">
        <v>0</v>
      </c>
    </row>
    <row r="29" spans="1:20" ht="12.75">
      <c r="A29" s="287" t="s">
        <v>187</v>
      </c>
      <c r="B29" s="337">
        <v>1.0870667022</v>
      </c>
      <c r="C29" s="338">
        <v>0.4905041755</v>
      </c>
      <c r="D29" s="338">
        <v>0</v>
      </c>
      <c r="E29" s="337">
        <v>0</v>
      </c>
      <c r="F29" s="339">
        <v>0</v>
      </c>
      <c r="H29" s="425" t="s">
        <v>187</v>
      </c>
      <c r="I29" s="337">
        <v>1.0870667022</v>
      </c>
      <c r="J29" s="337">
        <v>0.4905041755</v>
      </c>
      <c r="K29" s="337">
        <v>0</v>
      </c>
      <c r="L29" s="337">
        <v>0</v>
      </c>
      <c r="M29" s="339">
        <v>0</v>
      </c>
      <c r="O29" s="425" t="s">
        <v>187</v>
      </c>
      <c r="P29" s="337">
        <v>1.0870667022</v>
      </c>
      <c r="Q29" s="337">
        <v>0.4905041755</v>
      </c>
      <c r="R29" s="337">
        <v>0</v>
      </c>
      <c r="S29" s="337">
        <v>0</v>
      </c>
      <c r="T29" s="339">
        <v>0</v>
      </c>
    </row>
    <row r="30" spans="1:20" ht="12.75">
      <c r="A30" s="288" t="s">
        <v>94</v>
      </c>
      <c r="B30" s="337">
        <v>1.0905854175</v>
      </c>
      <c r="C30" s="338">
        <v>0.4905041755</v>
      </c>
      <c r="D30" s="338">
        <v>0</v>
      </c>
      <c r="E30" s="337">
        <v>0</v>
      </c>
      <c r="F30" s="339">
        <v>0</v>
      </c>
      <c r="H30" s="426" t="s">
        <v>94</v>
      </c>
      <c r="I30" s="337">
        <v>1.0905854175</v>
      </c>
      <c r="J30" s="337">
        <v>0.4905041755</v>
      </c>
      <c r="K30" s="337">
        <v>0</v>
      </c>
      <c r="L30" s="337">
        <v>0</v>
      </c>
      <c r="M30" s="339">
        <v>0</v>
      </c>
      <c r="O30" s="426" t="s">
        <v>94</v>
      </c>
      <c r="P30" s="337">
        <v>1.0905854175</v>
      </c>
      <c r="Q30" s="337">
        <v>0.4905041755</v>
      </c>
      <c r="R30" s="337">
        <v>0</v>
      </c>
      <c r="S30" s="337">
        <v>0</v>
      </c>
      <c r="T30" s="339">
        <v>0</v>
      </c>
    </row>
    <row r="31" spans="1:20" ht="12.75">
      <c r="A31" s="292" t="s">
        <v>95</v>
      </c>
      <c r="B31" s="337">
        <v>1.0941898766</v>
      </c>
      <c r="C31" s="338">
        <v>0.4905041755</v>
      </c>
      <c r="D31" s="338">
        <v>0</v>
      </c>
      <c r="E31" s="337">
        <v>0</v>
      </c>
      <c r="F31" s="339">
        <v>0</v>
      </c>
      <c r="H31" s="427" t="s">
        <v>95</v>
      </c>
      <c r="I31" s="337">
        <v>1.0941898766</v>
      </c>
      <c r="J31" s="337">
        <v>0.4905041755</v>
      </c>
      <c r="K31" s="337">
        <v>0</v>
      </c>
      <c r="L31" s="337">
        <v>0</v>
      </c>
      <c r="M31" s="339">
        <v>0</v>
      </c>
      <c r="O31" s="427" t="s">
        <v>95</v>
      </c>
      <c r="P31" s="337">
        <v>1.0941898766</v>
      </c>
      <c r="Q31" s="337">
        <v>0.4905041755</v>
      </c>
      <c r="R31" s="337">
        <v>0</v>
      </c>
      <c r="S31" s="337">
        <v>0</v>
      </c>
      <c r="T31" s="339">
        <v>0</v>
      </c>
    </row>
    <row r="32" spans="1:20" ht="12.75">
      <c r="A32" s="292" t="s">
        <v>204</v>
      </c>
      <c r="B32" s="337">
        <v>1.0841692732</v>
      </c>
      <c r="C32" s="338">
        <v>0.4905041755</v>
      </c>
      <c r="D32" s="338">
        <v>0</v>
      </c>
      <c r="E32" s="337">
        <v>0</v>
      </c>
      <c r="F32" s="339">
        <v>0</v>
      </c>
      <c r="H32" s="427" t="s">
        <v>204</v>
      </c>
      <c r="I32" s="337">
        <v>1.0841692732</v>
      </c>
      <c r="J32" s="337">
        <v>0.4905041755</v>
      </c>
      <c r="K32" s="337">
        <v>0</v>
      </c>
      <c r="L32" s="337">
        <v>0</v>
      </c>
      <c r="M32" s="339">
        <v>0</v>
      </c>
      <c r="O32" s="427" t="s">
        <v>204</v>
      </c>
      <c r="P32" s="337">
        <v>1.0841692732</v>
      </c>
      <c r="Q32" s="337">
        <v>0.4905041755</v>
      </c>
      <c r="R32" s="337">
        <v>0</v>
      </c>
      <c r="S32" s="337">
        <v>0</v>
      </c>
      <c r="T32" s="339">
        <v>0</v>
      </c>
    </row>
    <row r="33" spans="1:20" ht="12.75">
      <c r="A33" s="288" t="s">
        <v>96</v>
      </c>
      <c r="B33" s="337">
        <v>1.0803018622</v>
      </c>
      <c r="C33" s="338">
        <v>0.4905041755</v>
      </c>
      <c r="D33" s="338">
        <v>0</v>
      </c>
      <c r="E33" s="337">
        <v>0</v>
      </c>
      <c r="F33" s="339">
        <v>0</v>
      </c>
      <c r="H33" s="426" t="s">
        <v>96</v>
      </c>
      <c r="I33" s="337">
        <v>1.0803018622</v>
      </c>
      <c r="J33" s="337">
        <v>0.4905041755</v>
      </c>
      <c r="K33" s="337">
        <v>0</v>
      </c>
      <c r="L33" s="337">
        <v>0</v>
      </c>
      <c r="M33" s="339">
        <v>0</v>
      </c>
      <c r="O33" s="426" t="s">
        <v>96</v>
      </c>
      <c r="P33" s="337">
        <v>1.0803018622</v>
      </c>
      <c r="Q33" s="337">
        <v>0.4905041755</v>
      </c>
      <c r="R33" s="337">
        <v>0</v>
      </c>
      <c r="S33" s="337">
        <v>0</v>
      </c>
      <c r="T33" s="339">
        <v>0</v>
      </c>
    </row>
    <row r="34" spans="1:20" ht="12.75">
      <c r="A34" s="287" t="s">
        <v>202</v>
      </c>
      <c r="B34" s="337">
        <v>1.1497181059</v>
      </c>
      <c r="C34" s="338">
        <v>0.4905041755</v>
      </c>
      <c r="D34" s="338">
        <v>0</v>
      </c>
      <c r="E34" s="337">
        <v>0</v>
      </c>
      <c r="F34" s="339">
        <v>0</v>
      </c>
      <c r="H34" s="425" t="s">
        <v>202</v>
      </c>
      <c r="I34" s="337">
        <v>1.1497181059</v>
      </c>
      <c r="J34" s="337">
        <v>0.4905041755</v>
      </c>
      <c r="K34" s="337">
        <v>0</v>
      </c>
      <c r="L34" s="337">
        <v>0</v>
      </c>
      <c r="M34" s="339">
        <v>0</v>
      </c>
      <c r="O34" s="425" t="s">
        <v>202</v>
      </c>
      <c r="P34" s="337">
        <v>1.1497181059</v>
      </c>
      <c r="Q34" s="337">
        <v>0.4905041755</v>
      </c>
      <c r="R34" s="337">
        <v>0</v>
      </c>
      <c r="S34" s="337">
        <v>0</v>
      </c>
      <c r="T34" s="339">
        <v>0</v>
      </c>
    </row>
    <row r="35" spans="1:20" ht="12.75">
      <c r="A35" s="287" t="s">
        <v>182</v>
      </c>
      <c r="B35" s="337">
        <v>1.1294248736</v>
      </c>
      <c r="C35" s="338">
        <v>0.4905041755</v>
      </c>
      <c r="D35" s="338">
        <v>0</v>
      </c>
      <c r="E35" s="337">
        <v>0</v>
      </c>
      <c r="F35" s="339">
        <v>0</v>
      </c>
      <c r="H35" s="425" t="s">
        <v>182</v>
      </c>
      <c r="I35" s="337">
        <v>1.1294248736</v>
      </c>
      <c r="J35" s="337">
        <v>0.4905041755</v>
      </c>
      <c r="K35" s="337">
        <v>0</v>
      </c>
      <c r="L35" s="337">
        <v>0</v>
      </c>
      <c r="M35" s="339">
        <v>0</v>
      </c>
      <c r="O35" s="425" t="s">
        <v>182</v>
      </c>
      <c r="P35" s="337">
        <v>1.1294248736</v>
      </c>
      <c r="Q35" s="337">
        <v>0.4905041755</v>
      </c>
      <c r="R35" s="337">
        <v>0</v>
      </c>
      <c r="S35" s="337">
        <v>0</v>
      </c>
      <c r="T35" s="339">
        <v>0</v>
      </c>
    </row>
    <row r="36" spans="1:20" ht="12.75">
      <c r="A36" s="288" t="s">
        <v>203</v>
      </c>
      <c r="B36" s="337">
        <v>1.1393117223</v>
      </c>
      <c r="C36" s="338">
        <v>0.4905041755</v>
      </c>
      <c r="D36" s="338">
        <v>0</v>
      </c>
      <c r="E36" s="337">
        <v>0</v>
      </c>
      <c r="F36" s="339">
        <v>0</v>
      </c>
      <c r="H36" s="426" t="s">
        <v>203</v>
      </c>
      <c r="I36" s="337">
        <v>1.1393117223</v>
      </c>
      <c r="J36" s="337">
        <v>0.4905041755</v>
      </c>
      <c r="K36" s="337">
        <v>0</v>
      </c>
      <c r="L36" s="337">
        <v>0</v>
      </c>
      <c r="M36" s="339">
        <v>0</v>
      </c>
      <c r="O36" s="426" t="s">
        <v>203</v>
      </c>
      <c r="P36" s="337">
        <v>1.1393117223</v>
      </c>
      <c r="Q36" s="337">
        <v>0.4905041755</v>
      </c>
      <c r="R36" s="337">
        <v>0</v>
      </c>
      <c r="S36" s="337">
        <v>0</v>
      </c>
      <c r="T36" s="339">
        <v>0</v>
      </c>
    </row>
    <row r="37" spans="1:20" ht="12.75">
      <c r="A37" s="288" t="s">
        <v>97</v>
      </c>
      <c r="B37" s="337">
        <v>1.0455049234</v>
      </c>
      <c r="C37" s="338">
        <v>0.4905041755</v>
      </c>
      <c r="D37" s="338">
        <v>0</v>
      </c>
      <c r="E37" s="337">
        <v>0</v>
      </c>
      <c r="F37" s="339">
        <v>0</v>
      </c>
      <c r="H37" s="426" t="s">
        <v>97</v>
      </c>
      <c r="I37" s="337">
        <v>1.0455049234</v>
      </c>
      <c r="J37" s="337">
        <v>0.4905041755</v>
      </c>
      <c r="K37" s="337">
        <v>0</v>
      </c>
      <c r="L37" s="337">
        <v>0</v>
      </c>
      <c r="M37" s="339">
        <v>0</v>
      </c>
      <c r="O37" s="426" t="s">
        <v>97</v>
      </c>
      <c r="P37" s="337">
        <v>1.0455049234</v>
      </c>
      <c r="Q37" s="337">
        <v>0.4905041755</v>
      </c>
      <c r="R37" s="337">
        <v>0</v>
      </c>
      <c r="S37" s="337">
        <v>0</v>
      </c>
      <c r="T37" s="339">
        <v>0</v>
      </c>
    </row>
    <row r="38" spans="1:20" ht="12.75">
      <c r="A38" s="287" t="s">
        <v>98</v>
      </c>
      <c r="B38" s="338">
        <v>1.0921639821</v>
      </c>
      <c r="C38" s="338">
        <v>0.4905041755</v>
      </c>
      <c r="D38" s="338">
        <v>0</v>
      </c>
      <c r="E38" s="337">
        <v>0</v>
      </c>
      <c r="F38" s="339">
        <v>0</v>
      </c>
      <c r="H38" s="425" t="s">
        <v>98</v>
      </c>
      <c r="I38" s="337">
        <v>1.0921639821</v>
      </c>
      <c r="J38" s="337">
        <v>0.4905041755</v>
      </c>
      <c r="K38" s="337">
        <v>0</v>
      </c>
      <c r="L38" s="337">
        <v>0</v>
      </c>
      <c r="M38" s="339">
        <v>0</v>
      </c>
      <c r="O38" s="425" t="s">
        <v>98</v>
      </c>
      <c r="P38" s="337">
        <v>1.0921639821</v>
      </c>
      <c r="Q38" s="337">
        <v>0.4905041755</v>
      </c>
      <c r="R38" s="337">
        <v>0</v>
      </c>
      <c r="S38" s="337">
        <v>0</v>
      </c>
      <c r="T38" s="339">
        <v>0</v>
      </c>
    </row>
    <row r="39" spans="1:20" ht="12.75">
      <c r="A39" s="158" t="s">
        <v>23</v>
      </c>
      <c r="B39" s="337"/>
      <c r="C39" s="338"/>
      <c r="D39" s="338"/>
      <c r="E39" s="337"/>
      <c r="F39" s="339"/>
      <c r="H39" s="145" t="s">
        <v>23</v>
      </c>
      <c r="I39" s="337"/>
      <c r="J39" s="337"/>
      <c r="K39" s="337"/>
      <c r="L39" s="337"/>
      <c r="M39" s="339"/>
      <c r="O39" s="145" t="s">
        <v>23</v>
      </c>
      <c r="P39" s="337"/>
      <c r="Q39" s="337"/>
      <c r="R39" s="337"/>
      <c r="S39" s="337"/>
      <c r="T39" s="339"/>
    </row>
    <row r="40" spans="1:20" ht="12.75">
      <c r="A40" s="285" t="s">
        <v>166</v>
      </c>
      <c r="B40" s="337">
        <v>1.7283391811</v>
      </c>
      <c r="C40" s="338">
        <v>0.3434247877</v>
      </c>
      <c r="D40" s="338">
        <v>0</v>
      </c>
      <c r="E40" s="337">
        <v>0</v>
      </c>
      <c r="F40" s="339">
        <v>0</v>
      </c>
      <c r="H40" s="424" t="s">
        <v>166</v>
      </c>
      <c r="I40" s="337">
        <v>1.7283391811</v>
      </c>
      <c r="J40" s="337">
        <v>0.3434247877</v>
      </c>
      <c r="K40" s="337">
        <v>0</v>
      </c>
      <c r="L40" s="337">
        <v>0</v>
      </c>
      <c r="M40" s="339">
        <v>0</v>
      </c>
      <c r="O40" s="424" t="s">
        <v>166</v>
      </c>
      <c r="P40" s="337">
        <v>1.7283391811</v>
      </c>
      <c r="Q40" s="337">
        <v>0.3434247877</v>
      </c>
      <c r="R40" s="337">
        <v>0</v>
      </c>
      <c r="S40" s="337">
        <v>0</v>
      </c>
      <c r="T40" s="339">
        <v>0</v>
      </c>
    </row>
    <row r="41" spans="1:20" ht="12.75">
      <c r="A41" s="287" t="s">
        <v>99</v>
      </c>
      <c r="B41" s="337">
        <v>1.1808629088</v>
      </c>
      <c r="C41" s="338">
        <v>0.4657842918</v>
      </c>
      <c r="D41" s="338">
        <v>0</v>
      </c>
      <c r="E41" s="337">
        <v>0</v>
      </c>
      <c r="F41" s="339">
        <v>0</v>
      </c>
      <c r="H41" s="425" t="s">
        <v>99</v>
      </c>
      <c r="I41" s="337">
        <v>1.1808629088</v>
      </c>
      <c r="J41" s="337">
        <v>0.4657842918</v>
      </c>
      <c r="K41" s="337">
        <v>0</v>
      </c>
      <c r="L41" s="337">
        <v>0</v>
      </c>
      <c r="M41" s="339">
        <v>0</v>
      </c>
      <c r="O41" s="425" t="s">
        <v>99</v>
      </c>
      <c r="P41" s="337">
        <v>1.1808629088</v>
      </c>
      <c r="Q41" s="337">
        <v>0.4657842918</v>
      </c>
      <c r="R41" s="337">
        <v>0</v>
      </c>
      <c r="S41" s="337">
        <v>0</v>
      </c>
      <c r="T41" s="339">
        <v>0</v>
      </c>
    </row>
    <row r="42" spans="1:20" ht="12.75">
      <c r="A42" s="287" t="s">
        <v>100</v>
      </c>
      <c r="B42" s="337">
        <v>1.146804267</v>
      </c>
      <c r="C42" s="338">
        <v>0.4657842918</v>
      </c>
      <c r="D42" s="338">
        <v>0</v>
      </c>
      <c r="E42" s="337">
        <v>0</v>
      </c>
      <c r="F42" s="339">
        <v>0</v>
      </c>
      <c r="H42" s="425" t="s">
        <v>100</v>
      </c>
      <c r="I42" s="337">
        <v>1.146804267</v>
      </c>
      <c r="J42" s="337">
        <v>0.4657842918</v>
      </c>
      <c r="K42" s="337">
        <v>0</v>
      </c>
      <c r="L42" s="337">
        <v>0</v>
      </c>
      <c r="M42" s="339">
        <v>0</v>
      </c>
      <c r="O42" s="425" t="s">
        <v>100</v>
      </c>
      <c r="P42" s="337">
        <v>1.146804267</v>
      </c>
      <c r="Q42" s="337">
        <v>0.4657842918</v>
      </c>
      <c r="R42" s="337">
        <v>0</v>
      </c>
      <c r="S42" s="337">
        <v>0</v>
      </c>
      <c r="T42" s="339">
        <v>0</v>
      </c>
    </row>
    <row r="43" spans="1:20" ht="12.75">
      <c r="A43" s="287" t="s">
        <v>101</v>
      </c>
      <c r="B43" s="337">
        <v>1.2051203101</v>
      </c>
      <c r="C43" s="338">
        <v>0.4657842918</v>
      </c>
      <c r="D43" s="338">
        <v>0</v>
      </c>
      <c r="E43" s="337">
        <v>0</v>
      </c>
      <c r="F43" s="339">
        <v>0</v>
      </c>
      <c r="H43" s="425" t="s">
        <v>101</v>
      </c>
      <c r="I43" s="337">
        <v>1.2051203101</v>
      </c>
      <c r="J43" s="337">
        <v>0.4657842918</v>
      </c>
      <c r="K43" s="337">
        <v>0</v>
      </c>
      <c r="L43" s="337">
        <v>0</v>
      </c>
      <c r="M43" s="339">
        <v>0</v>
      </c>
      <c r="O43" s="425" t="s">
        <v>101</v>
      </c>
      <c r="P43" s="337">
        <v>1.2051203101</v>
      </c>
      <c r="Q43" s="337">
        <v>0.4657842918</v>
      </c>
      <c r="R43" s="337">
        <v>0</v>
      </c>
      <c r="S43" s="337">
        <v>0</v>
      </c>
      <c r="T43" s="339">
        <v>0</v>
      </c>
    </row>
    <row r="44" spans="1:20" ht="12.75">
      <c r="A44" s="287" t="s">
        <v>102</v>
      </c>
      <c r="B44" s="337">
        <v>1.1697197939</v>
      </c>
      <c r="C44" s="338">
        <v>0.4657842918</v>
      </c>
      <c r="D44" s="338">
        <v>0</v>
      </c>
      <c r="E44" s="337">
        <v>0</v>
      </c>
      <c r="F44" s="339">
        <v>0</v>
      </c>
      <c r="H44" s="425" t="s">
        <v>102</v>
      </c>
      <c r="I44" s="337">
        <v>1.1697197939</v>
      </c>
      <c r="J44" s="337">
        <v>0.4657842918</v>
      </c>
      <c r="K44" s="337">
        <v>0</v>
      </c>
      <c r="L44" s="337">
        <v>0</v>
      </c>
      <c r="M44" s="339">
        <v>0</v>
      </c>
      <c r="O44" s="425" t="s">
        <v>102</v>
      </c>
      <c r="P44" s="337">
        <v>1.1697197939</v>
      </c>
      <c r="Q44" s="337">
        <v>0.4657842918</v>
      </c>
      <c r="R44" s="337">
        <v>0</v>
      </c>
      <c r="S44" s="337">
        <v>0</v>
      </c>
      <c r="T44" s="339">
        <v>0</v>
      </c>
    </row>
    <row r="45" spans="1:20" ht="12.75">
      <c r="A45" s="287" t="s">
        <v>103</v>
      </c>
      <c r="B45" s="337">
        <v>1.1905914268</v>
      </c>
      <c r="C45" s="338">
        <v>0.4657842918</v>
      </c>
      <c r="D45" s="338">
        <v>0</v>
      </c>
      <c r="E45" s="337">
        <v>0</v>
      </c>
      <c r="F45" s="339">
        <v>0</v>
      </c>
      <c r="H45" s="425" t="s">
        <v>103</v>
      </c>
      <c r="I45" s="337">
        <v>1.1905914268</v>
      </c>
      <c r="J45" s="337">
        <v>0.4657842918</v>
      </c>
      <c r="K45" s="337">
        <v>0</v>
      </c>
      <c r="L45" s="337">
        <v>0</v>
      </c>
      <c r="M45" s="339">
        <v>0</v>
      </c>
      <c r="O45" s="425" t="s">
        <v>103</v>
      </c>
      <c r="P45" s="337">
        <v>1.1905914268</v>
      </c>
      <c r="Q45" s="337">
        <v>0.4657842918</v>
      </c>
      <c r="R45" s="337">
        <v>0</v>
      </c>
      <c r="S45" s="337">
        <v>0</v>
      </c>
      <c r="T45" s="339">
        <v>0</v>
      </c>
    </row>
    <row r="46" spans="1:20" ht="12.75">
      <c r="A46" s="287" t="s">
        <v>104</v>
      </c>
      <c r="B46" s="337">
        <v>1.1727855564</v>
      </c>
      <c r="C46" s="338">
        <v>0.4657842918</v>
      </c>
      <c r="D46" s="338">
        <v>0</v>
      </c>
      <c r="E46" s="337">
        <v>0</v>
      </c>
      <c r="F46" s="339">
        <v>0</v>
      </c>
      <c r="H46" s="425" t="s">
        <v>104</v>
      </c>
      <c r="I46" s="337">
        <v>1.1727855564</v>
      </c>
      <c r="J46" s="337">
        <v>0.4657842918</v>
      </c>
      <c r="K46" s="337">
        <v>0</v>
      </c>
      <c r="L46" s="337">
        <v>0</v>
      </c>
      <c r="M46" s="339">
        <v>0</v>
      </c>
      <c r="O46" s="425" t="s">
        <v>104</v>
      </c>
      <c r="P46" s="337">
        <v>1.1727855564</v>
      </c>
      <c r="Q46" s="337">
        <v>0.4657842918</v>
      </c>
      <c r="R46" s="337">
        <v>0</v>
      </c>
      <c r="S46" s="337">
        <v>0</v>
      </c>
      <c r="T46" s="339">
        <v>0</v>
      </c>
    </row>
    <row r="47" spans="1:20" ht="12.75">
      <c r="A47" s="287" t="s">
        <v>105</v>
      </c>
      <c r="B47" s="337">
        <v>1.169648932</v>
      </c>
      <c r="C47" s="338">
        <v>0.4657842918</v>
      </c>
      <c r="D47" s="338">
        <v>0</v>
      </c>
      <c r="E47" s="337">
        <v>0</v>
      </c>
      <c r="F47" s="339">
        <v>0</v>
      </c>
      <c r="H47" s="425" t="s">
        <v>105</v>
      </c>
      <c r="I47" s="337">
        <v>1.169648932</v>
      </c>
      <c r="J47" s="337">
        <v>0.4657842918</v>
      </c>
      <c r="K47" s="337">
        <v>0</v>
      </c>
      <c r="L47" s="337">
        <v>0</v>
      </c>
      <c r="M47" s="339">
        <v>0</v>
      </c>
      <c r="O47" s="425" t="s">
        <v>105</v>
      </c>
      <c r="P47" s="337">
        <v>1.169648932</v>
      </c>
      <c r="Q47" s="337">
        <v>0.4657842918</v>
      </c>
      <c r="R47" s="337">
        <v>0</v>
      </c>
      <c r="S47" s="337">
        <v>0</v>
      </c>
      <c r="T47" s="339">
        <v>0</v>
      </c>
    </row>
    <row r="48" spans="1:20" ht="12.75">
      <c r="A48" s="287" t="s">
        <v>106</v>
      </c>
      <c r="B48" s="337">
        <v>1.1621543898</v>
      </c>
      <c r="C48" s="338">
        <v>0.4657842918</v>
      </c>
      <c r="D48" s="338">
        <v>0</v>
      </c>
      <c r="E48" s="337">
        <v>0</v>
      </c>
      <c r="F48" s="339">
        <v>0</v>
      </c>
      <c r="H48" s="425" t="s">
        <v>106</v>
      </c>
      <c r="I48" s="337">
        <v>1.1621543898</v>
      </c>
      <c r="J48" s="337">
        <v>0.4657842918</v>
      </c>
      <c r="K48" s="337">
        <v>0</v>
      </c>
      <c r="L48" s="337">
        <v>0</v>
      </c>
      <c r="M48" s="339">
        <v>0</v>
      </c>
      <c r="O48" s="425" t="s">
        <v>106</v>
      </c>
      <c r="P48" s="337">
        <v>1.1621543898</v>
      </c>
      <c r="Q48" s="337">
        <v>0.4657842918</v>
      </c>
      <c r="R48" s="337">
        <v>0</v>
      </c>
      <c r="S48" s="337">
        <v>0</v>
      </c>
      <c r="T48" s="339">
        <v>0</v>
      </c>
    </row>
    <row r="49" spans="1:20" ht="12.75">
      <c r="A49" s="287" t="s">
        <v>107</v>
      </c>
      <c r="B49" s="337">
        <v>1.138487076</v>
      </c>
      <c r="C49" s="338">
        <v>0.4657842918</v>
      </c>
      <c r="D49" s="338">
        <v>0</v>
      </c>
      <c r="E49" s="337">
        <v>0</v>
      </c>
      <c r="F49" s="339">
        <v>0</v>
      </c>
      <c r="H49" s="425" t="s">
        <v>107</v>
      </c>
      <c r="I49" s="337">
        <v>1.138487076</v>
      </c>
      <c r="J49" s="337">
        <v>0.4657842918</v>
      </c>
      <c r="K49" s="337">
        <v>0</v>
      </c>
      <c r="L49" s="337">
        <v>0</v>
      </c>
      <c r="M49" s="339">
        <v>0</v>
      </c>
      <c r="O49" s="425" t="s">
        <v>107</v>
      </c>
      <c r="P49" s="337">
        <v>1.138487076</v>
      </c>
      <c r="Q49" s="337">
        <v>0.4657842918</v>
      </c>
      <c r="R49" s="337">
        <v>0</v>
      </c>
      <c r="S49" s="337">
        <v>0</v>
      </c>
      <c r="T49" s="339">
        <v>0</v>
      </c>
    </row>
    <row r="50" spans="1:20" ht="12.75">
      <c r="A50" s="285" t="s">
        <v>167</v>
      </c>
      <c r="B50" s="337">
        <v>1.6788524513</v>
      </c>
      <c r="C50" s="338">
        <v>0.3434247877</v>
      </c>
      <c r="D50" s="338">
        <v>0</v>
      </c>
      <c r="E50" s="337">
        <v>0</v>
      </c>
      <c r="F50" s="339">
        <v>0</v>
      </c>
      <c r="H50" s="424" t="s">
        <v>167</v>
      </c>
      <c r="I50" s="337">
        <v>1.6788524513</v>
      </c>
      <c r="J50" s="337">
        <v>0.3434247877</v>
      </c>
      <c r="K50" s="337">
        <v>0</v>
      </c>
      <c r="L50" s="337">
        <v>0</v>
      </c>
      <c r="M50" s="339">
        <v>0</v>
      </c>
      <c r="O50" s="424" t="s">
        <v>167</v>
      </c>
      <c r="P50" s="337">
        <v>1.6788524513</v>
      </c>
      <c r="Q50" s="337">
        <v>0.3434247877</v>
      </c>
      <c r="R50" s="337">
        <v>0</v>
      </c>
      <c r="S50" s="337">
        <v>0</v>
      </c>
      <c r="T50" s="339">
        <v>0</v>
      </c>
    </row>
    <row r="51" spans="1:20" ht="12.75">
      <c r="A51" s="287" t="s">
        <v>108</v>
      </c>
      <c r="B51" s="337">
        <v>1.1824965596</v>
      </c>
      <c r="C51" s="338">
        <v>0.4657842918</v>
      </c>
      <c r="D51" s="338">
        <v>0</v>
      </c>
      <c r="E51" s="337">
        <v>0</v>
      </c>
      <c r="F51" s="339">
        <v>0</v>
      </c>
      <c r="H51" s="425" t="s">
        <v>108</v>
      </c>
      <c r="I51" s="337">
        <v>1.1824965596</v>
      </c>
      <c r="J51" s="337">
        <v>0.4657842918</v>
      </c>
      <c r="K51" s="337">
        <v>0</v>
      </c>
      <c r="L51" s="337">
        <v>0</v>
      </c>
      <c r="M51" s="339">
        <v>0</v>
      </c>
      <c r="O51" s="425" t="s">
        <v>108</v>
      </c>
      <c r="P51" s="337">
        <v>1.1824965596</v>
      </c>
      <c r="Q51" s="337">
        <v>0.4657842918</v>
      </c>
      <c r="R51" s="337">
        <v>0</v>
      </c>
      <c r="S51" s="337">
        <v>0</v>
      </c>
      <c r="T51" s="339">
        <v>0</v>
      </c>
    </row>
    <row r="52" spans="1:20" ht="12.75">
      <c r="A52" s="287" t="s">
        <v>109</v>
      </c>
      <c r="B52" s="337">
        <v>1.1443778272</v>
      </c>
      <c r="C52" s="338">
        <v>0.4657842918</v>
      </c>
      <c r="D52" s="338">
        <v>0</v>
      </c>
      <c r="E52" s="337">
        <v>0</v>
      </c>
      <c r="F52" s="339">
        <v>0</v>
      </c>
      <c r="H52" s="425" t="s">
        <v>109</v>
      </c>
      <c r="I52" s="337">
        <v>1.1443778272</v>
      </c>
      <c r="J52" s="337">
        <v>0.4657842918</v>
      </c>
      <c r="K52" s="337">
        <v>0</v>
      </c>
      <c r="L52" s="337">
        <v>0</v>
      </c>
      <c r="M52" s="339">
        <v>0</v>
      </c>
      <c r="O52" s="425" t="s">
        <v>109</v>
      </c>
      <c r="P52" s="337">
        <v>1.1443778272</v>
      </c>
      <c r="Q52" s="337">
        <v>0.4657842918</v>
      </c>
      <c r="R52" s="337">
        <v>0</v>
      </c>
      <c r="S52" s="337">
        <v>0</v>
      </c>
      <c r="T52" s="339">
        <v>0</v>
      </c>
    </row>
    <row r="53" spans="1:20" ht="12.75">
      <c r="A53" s="287" t="s">
        <v>110</v>
      </c>
      <c r="B53" s="337">
        <v>1.1578676535</v>
      </c>
      <c r="C53" s="338">
        <v>0.4657842918</v>
      </c>
      <c r="D53" s="338">
        <v>0</v>
      </c>
      <c r="E53" s="337">
        <v>0</v>
      </c>
      <c r="F53" s="339">
        <v>0</v>
      </c>
      <c r="H53" s="425" t="s">
        <v>110</v>
      </c>
      <c r="I53" s="337">
        <v>1.1578676535</v>
      </c>
      <c r="J53" s="337">
        <v>0.4657842918</v>
      </c>
      <c r="K53" s="337">
        <v>0</v>
      </c>
      <c r="L53" s="337">
        <v>0</v>
      </c>
      <c r="M53" s="339">
        <v>0</v>
      </c>
      <c r="O53" s="425" t="s">
        <v>110</v>
      </c>
      <c r="P53" s="337">
        <v>1.1578676535</v>
      </c>
      <c r="Q53" s="337">
        <v>0.4657842918</v>
      </c>
      <c r="R53" s="337">
        <v>0</v>
      </c>
      <c r="S53" s="337">
        <v>0</v>
      </c>
      <c r="T53" s="339">
        <v>0</v>
      </c>
    </row>
    <row r="54" spans="1:20" ht="12.75">
      <c r="A54" s="287" t="s">
        <v>111</v>
      </c>
      <c r="B54" s="337">
        <v>1.1771681071</v>
      </c>
      <c r="C54" s="338">
        <v>0.4657842918</v>
      </c>
      <c r="D54" s="338">
        <v>0</v>
      </c>
      <c r="E54" s="337">
        <v>0</v>
      </c>
      <c r="F54" s="339">
        <v>0</v>
      </c>
      <c r="H54" s="425" t="s">
        <v>111</v>
      </c>
      <c r="I54" s="337">
        <v>1.1771681071</v>
      </c>
      <c r="J54" s="337">
        <v>0.4657842918</v>
      </c>
      <c r="K54" s="337">
        <v>0</v>
      </c>
      <c r="L54" s="337">
        <v>0</v>
      </c>
      <c r="M54" s="339">
        <v>0</v>
      </c>
      <c r="O54" s="425" t="s">
        <v>111</v>
      </c>
      <c r="P54" s="337">
        <v>1.1771681071</v>
      </c>
      <c r="Q54" s="337">
        <v>0.4657842918</v>
      </c>
      <c r="R54" s="337">
        <v>0</v>
      </c>
      <c r="S54" s="337">
        <v>0</v>
      </c>
      <c r="T54" s="339">
        <v>0</v>
      </c>
    </row>
    <row r="55" spans="1:20" ht="12.75">
      <c r="A55" s="287" t="s">
        <v>112</v>
      </c>
      <c r="B55" s="337">
        <v>1.150276798</v>
      </c>
      <c r="C55" s="338">
        <v>0.4657842918</v>
      </c>
      <c r="D55" s="338">
        <v>0</v>
      </c>
      <c r="E55" s="337">
        <v>0</v>
      </c>
      <c r="F55" s="339">
        <v>0</v>
      </c>
      <c r="H55" s="425" t="s">
        <v>112</v>
      </c>
      <c r="I55" s="337">
        <v>1.150276798</v>
      </c>
      <c r="J55" s="337">
        <v>0.4657842918</v>
      </c>
      <c r="K55" s="337">
        <v>0</v>
      </c>
      <c r="L55" s="337">
        <v>0</v>
      </c>
      <c r="M55" s="339">
        <v>0</v>
      </c>
      <c r="O55" s="425" t="s">
        <v>112</v>
      </c>
      <c r="P55" s="337">
        <v>1.150276798</v>
      </c>
      <c r="Q55" s="337">
        <v>0.4657842918</v>
      </c>
      <c r="R55" s="337">
        <v>0</v>
      </c>
      <c r="S55" s="337">
        <v>0</v>
      </c>
      <c r="T55" s="339">
        <v>0</v>
      </c>
    </row>
    <row r="56" spans="1:20" ht="12.75">
      <c r="A56" s="158" t="s">
        <v>24</v>
      </c>
      <c r="B56" s="337"/>
      <c r="C56" s="338"/>
      <c r="D56" s="338"/>
      <c r="E56" s="337"/>
      <c r="F56" s="339"/>
      <c r="H56" s="145" t="s">
        <v>24</v>
      </c>
      <c r="I56" s="337"/>
      <c r="J56" s="337"/>
      <c r="K56" s="337"/>
      <c r="L56" s="337"/>
      <c r="M56" s="339"/>
      <c r="O56" s="145" t="s">
        <v>24</v>
      </c>
      <c r="P56" s="337"/>
      <c r="Q56" s="337"/>
      <c r="R56" s="337"/>
      <c r="S56" s="337"/>
      <c r="T56" s="339"/>
    </row>
    <row r="57" spans="1:20" ht="12.75">
      <c r="A57" s="285" t="s">
        <v>168</v>
      </c>
      <c r="B57" s="337">
        <v>1.6738491612</v>
      </c>
      <c r="C57" s="338">
        <v>0.3387888258</v>
      </c>
      <c r="D57" s="338">
        <v>0</v>
      </c>
      <c r="E57" s="337">
        <v>0</v>
      </c>
      <c r="F57" s="339">
        <v>0</v>
      </c>
      <c r="H57" s="424" t="s">
        <v>168</v>
      </c>
      <c r="I57" s="337">
        <v>1.6738491612</v>
      </c>
      <c r="J57" s="337">
        <v>0.3387888258</v>
      </c>
      <c r="K57" s="337">
        <v>0</v>
      </c>
      <c r="L57" s="337">
        <v>0</v>
      </c>
      <c r="M57" s="339">
        <v>0</v>
      </c>
      <c r="O57" s="424" t="s">
        <v>168</v>
      </c>
      <c r="P57" s="337">
        <v>1.6738491612</v>
      </c>
      <c r="Q57" s="337">
        <v>0.3387888258</v>
      </c>
      <c r="R57" s="337">
        <v>0</v>
      </c>
      <c r="S57" s="337">
        <v>0</v>
      </c>
      <c r="T57" s="339">
        <v>0</v>
      </c>
    </row>
    <row r="58" spans="1:20" ht="12.75">
      <c r="A58" s="287" t="s">
        <v>113</v>
      </c>
      <c r="B58" s="337">
        <v>1.1638702032</v>
      </c>
      <c r="C58" s="338">
        <v>0.4709040597</v>
      </c>
      <c r="D58" s="338">
        <v>0</v>
      </c>
      <c r="E58" s="337">
        <v>0</v>
      </c>
      <c r="F58" s="339">
        <v>0</v>
      </c>
      <c r="H58" s="425" t="s">
        <v>113</v>
      </c>
      <c r="I58" s="337">
        <v>1.1638702032</v>
      </c>
      <c r="J58" s="337">
        <v>0.4709040597</v>
      </c>
      <c r="K58" s="337">
        <v>0</v>
      </c>
      <c r="L58" s="337">
        <v>0</v>
      </c>
      <c r="M58" s="339">
        <v>0</v>
      </c>
      <c r="O58" s="425" t="s">
        <v>113</v>
      </c>
      <c r="P58" s="337">
        <v>1.1638702032</v>
      </c>
      <c r="Q58" s="337">
        <v>0.4709040597</v>
      </c>
      <c r="R58" s="337">
        <v>0</v>
      </c>
      <c r="S58" s="337">
        <v>0</v>
      </c>
      <c r="T58" s="339">
        <v>0</v>
      </c>
    </row>
    <row r="59" spans="1:20" ht="12.75">
      <c r="A59" s="287" t="s">
        <v>114</v>
      </c>
      <c r="B59" s="337">
        <v>1.1436361502</v>
      </c>
      <c r="C59" s="338">
        <v>0.4709040597</v>
      </c>
      <c r="D59" s="338">
        <v>0</v>
      </c>
      <c r="E59" s="337">
        <v>0</v>
      </c>
      <c r="F59" s="339">
        <v>0</v>
      </c>
      <c r="H59" s="425" t="s">
        <v>114</v>
      </c>
      <c r="I59" s="337">
        <v>1.1436361502</v>
      </c>
      <c r="J59" s="337">
        <v>0.4709040597</v>
      </c>
      <c r="K59" s="337">
        <v>0</v>
      </c>
      <c r="L59" s="337">
        <v>0</v>
      </c>
      <c r="M59" s="339">
        <v>0</v>
      </c>
      <c r="O59" s="425" t="s">
        <v>114</v>
      </c>
      <c r="P59" s="337">
        <v>1.1436361502</v>
      </c>
      <c r="Q59" s="337">
        <v>0.4709040597</v>
      </c>
      <c r="R59" s="337">
        <v>0</v>
      </c>
      <c r="S59" s="337">
        <v>0</v>
      </c>
      <c r="T59" s="339">
        <v>0</v>
      </c>
    </row>
    <row r="60" spans="1:20" ht="12.75">
      <c r="A60" s="287" t="s">
        <v>188</v>
      </c>
      <c r="B60" s="337">
        <v>1.0823986021</v>
      </c>
      <c r="C60" s="338">
        <v>0.4709040597</v>
      </c>
      <c r="D60" s="338">
        <v>0</v>
      </c>
      <c r="E60" s="337">
        <v>0</v>
      </c>
      <c r="F60" s="339">
        <v>0</v>
      </c>
      <c r="H60" s="425" t="s">
        <v>188</v>
      </c>
      <c r="I60" s="337">
        <v>1.0823986021</v>
      </c>
      <c r="J60" s="337">
        <v>0.4709040597</v>
      </c>
      <c r="K60" s="337">
        <v>0</v>
      </c>
      <c r="L60" s="337">
        <v>0</v>
      </c>
      <c r="M60" s="339">
        <v>0</v>
      </c>
      <c r="O60" s="425" t="s">
        <v>188</v>
      </c>
      <c r="P60" s="337">
        <v>1.0823986021</v>
      </c>
      <c r="Q60" s="337">
        <v>0.4709040597</v>
      </c>
      <c r="R60" s="337">
        <v>0</v>
      </c>
      <c r="S60" s="337">
        <v>0</v>
      </c>
      <c r="T60" s="339">
        <v>0</v>
      </c>
    </row>
    <row r="61" spans="1:20" ht="12.75">
      <c r="A61" s="288" t="s">
        <v>115</v>
      </c>
      <c r="B61" s="337">
        <v>0.976286005</v>
      </c>
      <c r="C61" s="338">
        <v>0.4709040597</v>
      </c>
      <c r="D61" s="338">
        <v>0</v>
      </c>
      <c r="E61" s="337">
        <v>0</v>
      </c>
      <c r="F61" s="339">
        <v>0</v>
      </c>
      <c r="H61" s="426" t="s">
        <v>115</v>
      </c>
      <c r="I61" s="337">
        <v>0.976286005</v>
      </c>
      <c r="J61" s="337">
        <v>0.4709040597</v>
      </c>
      <c r="K61" s="337">
        <v>0</v>
      </c>
      <c r="L61" s="337">
        <v>0</v>
      </c>
      <c r="M61" s="339">
        <v>0</v>
      </c>
      <c r="O61" s="426" t="s">
        <v>115</v>
      </c>
      <c r="P61" s="337">
        <v>0.976286005</v>
      </c>
      <c r="Q61" s="337">
        <v>0.4709040597</v>
      </c>
      <c r="R61" s="337">
        <v>0</v>
      </c>
      <c r="S61" s="337">
        <v>0</v>
      </c>
      <c r="T61" s="339">
        <v>0</v>
      </c>
    </row>
    <row r="62" spans="1:20" ht="12.75">
      <c r="A62" s="288" t="s">
        <v>189</v>
      </c>
      <c r="B62" s="337">
        <v>1.1156838289</v>
      </c>
      <c r="C62" s="338">
        <v>0.4709040597</v>
      </c>
      <c r="D62" s="338">
        <v>0</v>
      </c>
      <c r="E62" s="337">
        <v>0</v>
      </c>
      <c r="F62" s="339">
        <v>0</v>
      </c>
      <c r="H62" s="426" t="s">
        <v>189</v>
      </c>
      <c r="I62" s="337">
        <v>1.1156838289</v>
      </c>
      <c r="J62" s="337">
        <v>0.4709040597</v>
      </c>
      <c r="K62" s="337">
        <v>0</v>
      </c>
      <c r="L62" s="337">
        <v>0</v>
      </c>
      <c r="M62" s="339">
        <v>0</v>
      </c>
      <c r="O62" s="426" t="s">
        <v>189</v>
      </c>
      <c r="P62" s="337">
        <v>1.1156838289</v>
      </c>
      <c r="Q62" s="337">
        <v>0.4709040597</v>
      </c>
      <c r="R62" s="337">
        <v>0</v>
      </c>
      <c r="S62" s="337">
        <v>0</v>
      </c>
      <c r="T62" s="339">
        <v>0</v>
      </c>
    </row>
    <row r="63" spans="1:20" ht="12.75">
      <c r="A63" s="287" t="s">
        <v>190</v>
      </c>
      <c r="B63" s="337">
        <v>1.1227694665</v>
      </c>
      <c r="C63" s="338">
        <v>0.4709040597</v>
      </c>
      <c r="D63" s="338">
        <v>0</v>
      </c>
      <c r="E63" s="337">
        <v>0</v>
      </c>
      <c r="F63" s="339">
        <v>0</v>
      </c>
      <c r="H63" s="425" t="s">
        <v>190</v>
      </c>
      <c r="I63" s="337">
        <v>1.1227694665</v>
      </c>
      <c r="J63" s="337">
        <v>0.4709040597</v>
      </c>
      <c r="K63" s="337">
        <v>0</v>
      </c>
      <c r="L63" s="337">
        <v>0</v>
      </c>
      <c r="M63" s="339">
        <v>0</v>
      </c>
      <c r="O63" s="425" t="s">
        <v>190</v>
      </c>
      <c r="P63" s="337">
        <v>1.1227694665</v>
      </c>
      <c r="Q63" s="337">
        <v>0.4709040597</v>
      </c>
      <c r="R63" s="337">
        <v>0</v>
      </c>
      <c r="S63" s="337">
        <v>0</v>
      </c>
      <c r="T63" s="339">
        <v>0</v>
      </c>
    </row>
    <row r="64" spans="1:20" ht="12.75">
      <c r="A64" s="285" t="s">
        <v>169</v>
      </c>
      <c r="B64" s="337">
        <v>1.706509269</v>
      </c>
      <c r="C64" s="338">
        <v>0.3387888258</v>
      </c>
      <c r="D64" s="338">
        <v>0</v>
      </c>
      <c r="E64" s="337">
        <v>0</v>
      </c>
      <c r="F64" s="339">
        <v>0</v>
      </c>
      <c r="H64" s="424" t="s">
        <v>169</v>
      </c>
      <c r="I64" s="337">
        <v>1.706509269</v>
      </c>
      <c r="J64" s="337">
        <v>0.3387888258</v>
      </c>
      <c r="K64" s="337">
        <v>0</v>
      </c>
      <c r="L64" s="337">
        <v>0</v>
      </c>
      <c r="M64" s="339">
        <v>0</v>
      </c>
      <c r="O64" s="424" t="s">
        <v>169</v>
      </c>
      <c r="P64" s="337">
        <v>1.706509269</v>
      </c>
      <c r="Q64" s="337">
        <v>0.3387888258</v>
      </c>
      <c r="R64" s="337">
        <v>0</v>
      </c>
      <c r="S64" s="337">
        <v>0</v>
      </c>
      <c r="T64" s="339">
        <v>0</v>
      </c>
    </row>
    <row r="65" spans="1:20" ht="12.75">
      <c r="A65" s="287" t="s">
        <v>191</v>
      </c>
      <c r="B65" s="337">
        <v>1.1177492426</v>
      </c>
      <c r="C65" s="338">
        <v>0.4709040597</v>
      </c>
      <c r="D65" s="338">
        <v>0</v>
      </c>
      <c r="E65" s="337">
        <v>0</v>
      </c>
      <c r="F65" s="339">
        <v>0</v>
      </c>
      <c r="H65" s="425" t="s">
        <v>191</v>
      </c>
      <c r="I65" s="337">
        <v>1.1177492426</v>
      </c>
      <c r="J65" s="337">
        <v>0.4709040597</v>
      </c>
      <c r="K65" s="337">
        <v>0</v>
      </c>
      <c r="L65" s="337">
        <v>0</v>
      </c>
      <c r="M65" s="339">
        <v>0</v>
      </c>
      <c r="O65" s="425" t="s">
        <v>191</v>
      </c>
      <c r="P65" s="337">
        <v>1.1177492426</v>
      </c>
      <c r="Q65" s="337">
        <v>0.4709040597</v>
      </c>
      <c r="R65" s="337">
        <v>0</v>
      </c>
      <c r="S65" s="337">
        <v>0</v>
      </c>
      <c r="T65" s="339">
        <v>0</v>
      </c>
    </row>
    <row r="66" spans="1:20" ht="12.75">
      <c r="A66" s="288" t="s">
        <v>116</v>
      </c>
      <c r="B66" s="337">
        <v>1.1440984556</v>
      </c>
      <c r="C66" s="338">
        <v>0.4709040597</v>
      </c>
      <c r="D66" s="338">
        <v>0</v>
      </c>
      <c r="E66" s="337">
        <v>0</v>
      </c>
      <c r="F66" s="339">
        <v>0</v>
      </c>
      <c r="H66" s="426" t="s">
        <v>116</v>
      </c>
      <c r="I66" s="337">
        <v>1.1440984556</v>
      </c>
      <c r="J66" s="337">
        <v>0.4709040597</v>
      </c>
      <c r="K66" s="337">
        <v>0</v>
      </c>
      <c r="L66" s="337">
        <v>0</v>
      </c>
      <c r="M66" s="339">
        <v>0</v>
      </c>
      <c r="O66" s="426" t="s">
        <v>116</v>
      </c>
      <c r="P66" s="337">
        <v>1.1440984556</v>
      </c>
      <c r="Q66" s="337">
        <v>0.4709040597</v>
      </c>
      <c r="R66" s="337">
        <v>0</v>
      </c>
      <c r="S66" s="337">
        <v>0</v>
      </c>
      <c r="T66" s="339">
        <v>0</v>
      </c>
    </row>
    <row r="67" spans="1:20" ht="12.75">
      <c r="A67" s="288" t="s">
        <v>192</v>
      </c>
      <c r="B67" s="337">
        <v>0.9692212383</v>
      </c>
      <c r="C67" s="338">
        <v>0.4709040597</v>
      </c>
      <c r="D67" s="338">
        <v>0</v>
      </c>
      <c r="E67" s="337">
        <v>0</v>
      </c>
      <c r="F67" s="339">
        <v>0</v>
      </c>
      <c r="H67" s="426" t="s">
        <v>192</v>
      </c>
      <c r="I67" s="337">
        <v>0.9692212383</v>
      </c>
      <c r="J67" s="337">
        <v>0.4709040597</v>
      </c>
      <c r="K67" s="337">
        <v>0</v>
      </c>
      <c r="L67" s="337">
        <v>0</v>
      </c>
      <c r="M67" s="339">
        <v>0</v>
      </c>
      <c r="O67" s="426" t="s">
        <v>192</v>
      </c>
      <c r="P67" s="337">
        <v>0.9692212383</v>
      </c>
      <c r="Q67" s="337">
        <v>0.4709040597</v>
      </c>
      <c r="R67" s="337">
        <v>0</v>
      </c>
      <c r="S67" s="337">
        <v>0</v>
      </c>
      <c r="T67" s="339">
        <v>0</v>
      </c>
    </row>
    <row r="68" spans="1:20" ht="12.75">
      <c r="A68" s="287" t="s">
        <v>193</v>
      </c>
      <c r="B68" s="337">
        <v>1.1351053212</v>
      </c>
      <c r="C68" s="338">
        <v>0.4709040597</v>
      </c>
      <c r="D68" s="338">
        <v>0</v>
      </c>
      <c r="E68" s="337">
        <v>0</v>
      </c>
      <c r="F68" s="339">
        <v>0</v>
      </c>
      <c r="H68" s="425" t="s">
        <v>193</v>
      </c>
      <c r="I68" s="337">
        <v>1.1351053212</v>
      </c>
      <c r="J68" s="337">
        <v>0.4709040597</v>
      </c>
      <c r="K68" s="337">
        <v>0</v>
      </c>
      <c r="L68" s="337">
        <v>0</v>
      </c>
      <c r="M68" s="339">
        <v>0</v>
      </c>
      <c r="O68" s="425" t="s">
        <v>193</v>
      </c>
      <c r="P68" s="337">
        <v>1.1351053212</v>
      </c>
      <c r="Q68" s="337">
        <v>0.4709040597</v>
      </c>
      <c r="R68" s="337">
        <v>0</v>
      </c>
      <c r="S68" s="337">
        <v>0</v>
      </c>
      <c r="T68" s="339">
        <v>0</v>
      </c>
    </row>
    <row r="69" spans="1:20" ht="12.75">
      <c r="A69" s="287" t="s">
        <v>117</v>
      </c>
      <c r="B69" s="337">
        <v>1.1220825867</v>
      </c>
      <c r="C69" s="338">
        <v>0.4709040597</v>
      </c>
      <c r="D69" s="338">
        <v>0</v>
      </c>
      <c r="E69" s="337">
        <v>0</v>
      </c>
      <c r="F69" s="339">
        <v>0</v>
      </c>
      <c r="H69" s="425" t="s">
        <v>117</v>
      </c>
      <c r="I69" s="337">
        <v>1.1220825867</v>
      </c>
      <c r="J69" s="337">
        <v>0.4709040597</v>
      </c>
      <c r="K69" s="337">
        <v>0</v>
      </c>
      <c r="L69" s="337">
        <v>0</v>
      </c>
      <c r="M69" s="339">
        <v>0</v>
      </c>
      <c r="O69" s="425" t="s">
        <v>117</v>
      </c>
      <c r="P69" s="337">
        <v>1.1220825867</v>
      </c>
      <c r="Q69" s="337">
        <v>0.4709040597</v>
      </c>
      <c r="R69" s="337">
        <v>0</v>
      </c>
      <c r="S69" s="337">
        <v>0</v>
      </c>
      <c r="T69" s="339">
        <v>0</v>
      </c>
    </row>
    <row r="70" spans="1:20" ht="12.75">
      <c r="A70" s="287" t="s">
        <v>118</v>
      </c>
      <c r="B70" s="337">
        <v>1.1228417268</v>
      </c>
      <c r="C70" s="338">
        <v>0.4709040597</v>
      </c>
      <c r="D70" s="338">
        <v>0</v>
      </c>
      <c r="E70" s="337">
        <v>0</v>
      </c>
      <c r="F70" s="339">
        <v>0</v>
      </c>
      <c r="H70" s="425" t="s">
        <v>118</v>
      </c>
      <c r="I70" s="337">
        <v>1.1228417268</v>
      </c>
      <c r="J70" s="337">
        <v>0.4709040597</v>
      </c>
      <c r="K70" s="337">
        <v>0</v>
      </c>
      <c r="L70" s="337">
        <v>0</v>
      </c>
      <c r="M70" s="339">
        <v>0</v>
      </c>
      <c r="O70" s="425" t="s">
        <v>118</v>
      </c>
      <c r="P70" s="337">
        <v>1.1228417268</v>
      </c>
      <c r="Q70" s="337">
        <v>0.4709040597</v>
      </c>
      <c r="R70" s="337">
        <v>0</v>
      </c>
      <c r="S70" s="337">
        <v>0</v>
      </c>
      <c r="T70" s="339">
        <v>0</v>
      </c>
    </row>
    <row r="71" spans="1:20" ht="12.75">
      <c r="A71" s="287" t="s">
        <v>119</v>
      </c>
      <c r="B71" s="337">
        <v>1.1438273397</v>
      </c>
      <c r="C71" s="338">
        <v>0.4709040597</v>
      </c>
      <c r="D71" s="338">
        <v>0</v>
      </c>
      <c r="E71" s="337">
        <v>0</v>
      </c>
      <c r="F71" s="339">
        <v>0</v>
      </c>
      <c r="H71" s="425" t="s">
        <v>119</v>
      </c>
      <c r="I71" s="337">
        <v>1.1438273397</v>
      </c>
      <c r="J71" s="337">
        <v>0.4709040597</v>
      </c>
      <c r="K71" s="337">
        <v>0</v>
      </c>
      <c r="L71" s="337">
        <v>0</v>
      </c>
      <c r="M71" s="339">
        <v>0</v>
      </c>
      <c r="O71" s="425" t="s">
        <v>119</v>
      </c>
      <c r="P71" s="337">
        <v>1.1438273397</v>
      </c>
      <c r="Q71" s="337">
        <v>0.4709040597</v>
      </c>
      <c r="R71" s="337">
        <v>0</v>
      </c>
      <c r="S71" s="337">
        <v>0</v>
      </c>
      <c r="T71" s="339">
        <v>0</v>
      </c>
    </row>
    <row r="72" spans="1:20" ht="12.75">
      <c r="A72" s="287" t="s">
        <v>120</v>
      </c>
      <c r="B72" s="337">
        <v>1.1316941865</v>
      </c>
      <c r="C72" s="338">
        <v>0.4709040597</v>
      </c>
      <c r="D72" s="338">
        <v>0</v>
      </c>
      <c r="E72" s="337">
        <v>0</v>
      </c>
      <c r="F72" s="339">
        <v>0</v>
      </c>
      <c r="H72" s="425" t="s">
        <v>120</v>
      </c>
      <c r="I72" s="337">
        <v>1.1316941865</v>
      </c>
      <c r="J72" s="337">
        <v>0.4709040597</v>
      </c>
      <c r="K72" s="337">
        <v>0</v>
      </c>
      <c r="L72" s="337">
        <v>0</v>
      </c>
      <c r="M72" s="339">
        <v>0</v>
      </c>
      <c r="O72" s="425" t="s">
        <v>120</v>
      </c>
      <c r="P72" s="337">
        <v>1.1316941865</v>
      </c>
      <c r="Q72" s="337">
        <v>0.4709040597</v>
      </c>
      <c r="R72" s="337">
        <v>0</v>
      </c>
      <c r="S72" s="337">
        <v>0</v>
      </c>
      <c r="T72" s="339">
        <v>0</v>
      </c>
    </row>
    <row r="73" spans="1:20" ht="12.75">
      <c r="A73" s="287" t="s">
        <v>121</v>
      </c>
      <c r="B73" s="337">
        <v>1.1556435952</v>
      </c>
      <c r="C73" s="338">
        <v>0.4709040597</v>
      </c>
      <c r="D73" s="338">
        <v>0</v>
      </c>
      <c r="E73" s="337">
        <v>0</v>
      </c>
      <c r="F73" s="339">
        <v>0</v>
      </c>
      <c r="H73" s="425" t="s">
        <v>121</v>
      </c>
      <c r="I73" s="337">
        <v>1.1556435952</v>
      </c>
      <c r="J73" s="337">
        <v>0.4709040597</v>
      </c>
      <c r="K73" s="337">
        <v>0</v>
      </c>
      <c r="L73" s="337">
        <v>0</v>
      </c>
      <c r="M73" s="339">
        <v>0</v>
      </c>
      <c r="O73" s="425" t="s">
        <v>121</v>
      </c>
      <c r="P73" s="337">
        <v>1.1556435952</v>
      </c>
      <c r="Q73" s="337">
        <v>0.4709040597</v>
      </c>
      <c r="R73" s="337">
        <v>0</v>
      </c>
      <c r="S73" s="337">
        <v>0</v>
      </c>
      <c r="T73" s="339">
        <v>0</v>
      </c>
    </row>
    <row r="74" spans="1:20" ht="12.75">
      <c r="A74" s="287" t="s">
        <v>194</v>
      </c>
      <c r="B74" s="337">
        <v>1.1055054581</v>
      </c>
      <c r="C74" s="338">
        <v>0.4709040597</v>
      </c>
      <c r="D74" s="338">
        <v>0</v>
      </c>
      <c r="E74" s="337">
        <v>0</v>
      </c>
      <c r="F74" s="339">
        <v>0</v>
      </c>
      <c r="H74" s="425" t="s">
        <v>194</v>
      </c>
      <c r="I74" s="337">
        <v>1.1055054581</v>
      </c>
      <c r="J74" s="337">
        <v>0.4709040597</v>
      </c>
      <c r="K74" s="337">
        <v>0</v>
      </c>
      <c r="L74" s="337">
        <v>0</v>
      </c>
      <c r="M74" s="339">
        <v>0</v>
      </c>
      <c r="O74" s="425" t="s">
        <v>194</v>
      </c>
      <c r="P74" s="337">
        <v>1.1055054581</v>
      </c>
      <c r="Q74" s="337">
        <v>0.4709040597</v>
      </c>
      <c r="R74" s="337">
        <v>0</v>
      </c>
      <c r="S74" s="337">
        <v>0</v>
      </c>
      <c r="T74" s="339">
        <v>0</v>
      </c>
    </row>
    <row r="75" spans="1:20" ht="12.75">
      <c r="A75" s="158" t="s">
        <v>25</v>
      </c>
      <c r="B75" s="337"/>
      <c r="C75" s="338"/>
      <c r="D75" s="338"/>
      <c r="E75" s="337"/>
      <c r="F75" s="339"/>
      <c r="H75" s="145" t="s">
        <v>25</v>
      </c>
      <c r="I75" s="337"/>
      <c r="J75" s="337"/>
      <c r="K75" s="337"/>
      <c r="L75" s="337"/>
      <c r="M75" s="339"/>
      <c r="O75" s="145" t="s">
        <v>25</v>
      </c>
      <c r="P75" s="337"/>
      <c r="Q75" s="337"/>
      <c r="R75" s="337"/>
      <c r="S75" s="337"/>
      <c r="T75" s="339"/>
    </row>
    <row r="76" spans="1:20" ht="12.75">
      <c r="A76" s="285" t="s">
        <v>170</v>
      </c>
      <c r="B76" s="337">
        <v>1.4678319902</v>
      </c>
      <c r="C76" s="338">
        <v>0.3525539474</v>
      </c>
      <c r="D76" s="338">
        <v>0</v>
      </c>
      <c r="E76" s="337">
        <v>0</v>
      </c>
      <c r="F76" s="339">
        <v>0</v>
      </c>
      <c r="H76" s="424" t="s">
        <v>170</v>
      </c>
      <c r="I76" s="337">
        <v>1.4678319902</v>
      </c>
      <c r="J76" s="337">
        <v>0.3525539474</v>
      </c>
      <c r="K76" s="337">
        <v>0</v>
      </c>
      <c r="L76" s="337">
        <v>0</v>
      </c>
      <c r="M76" s="339">
        <v>0</v>
      </c>
      <c r="O76" s="424" t="s">
        <v>170</v>
      </c>
      <c r="P76" s="337">
        <v>1.4678319902</v>
      </c>
      <c r="Q76" s="337">
        <v>0.3525539474</v>
      </c>
      <c r="R76" s="337">
        <v>0</v>
      </c>
      <c r="S76" s="337">
        <v>0</v>
      </c>
      <c r="T76" s="339">
        <v>0</v>
      </c>
    </row>
    <row r="77" spans="1:20" ht="12.75">
      <c r="A77" s="287" t="s">
        <v>122</v>
      </c>
      <c r="B77" s="337">
        <v>1.1086990611</v>
      </c>
      <c r="C77" s="338">
        <v>0.4423255152</v>
      </c>
      <c r="D77" s="338">
        <v>0</v>
      </c>
      <c r="E77" s="337">
        <v>0</v>
      </c>
      <c r="F77" s="339">
        <v>0</v>
      </c>
      <c r="H77" s="425" t="s">
        <v>122</v>
      </c>
      <c r="I77" s="337">
        <v>1.1086990611</v>
      </c>
      <c r="J77" s="337">
        <v>0.4423255152</v>
      </c>
      <c r="K77" s="337">
        <v>0</v>
      </c>
      <c r="L77" s="337">
        <v>0</v>
      </c>
      <c r="M77" s="339">
        <v>0</v>
      </c>
      <c r="O77" s="425" t="s">
        <v>122</v>
      </c>
      <c r="P77" s="337">
        <v>1.1086990611</v>
      </c>
      <c r="Q77" s="337">
        <v>0.4423255152</v>
      </c>
      <c r="R77" s="337">
        <v>0</v>
      </c>
      <c r="S77" s="337">
        <v>0</v>
      </c>
      <c r="T77" s="339">
        <v>0</v>
      </c>
    </row>
    <row r="78" spans="1:20" ht="12.75">
      <c r="A78" s="287" t="s">
        <v>123</v>
      </c>
      <c r="B78" s="337">
        <v>1.0990562663</v>
      </c>
      <c r="C78" s="338">
        <v>0.4423255152</v>
      </c>
      <c r="D78" s="338">
        <v>0</v>
      </c>
      <c r="E78" s="337">
        <v>0</v>
      </c>
      <c r="F78" s="339">
        <v>0</v>
      </c>
      <c r="H78" s="425" t="s">
        <v>123</v>
      </c>
      <c r="I78" s="337">
        <v>1.0990562663</v>
      </c>
      <c r="J78" s="337">
        <v>0.4423255152</v>
      </c>
      <c r="K78" s="337">
        <v>0</v>
      </c>
      <c r="L78" s="337">
        <v>0</v>
      </c>
      <c r="M78" s="339">
        <v>0</v>
      </c>
      <c r="O78" s="425" t="s">
        <v>123</v>
      </c>
      <c r="P78" s="337">
        <v>1.0990562663</v>
      </c>
      <c r="Q78" s="337">
        <v>0.4423255152</v>
      </c>
      <c r="R78" s="337">
        <v>0</v>
      </c>
      <c r="S78" s="337">
        <v>0</v>
      </c>
      <c r="T78" s="339">
        <v>0</v>
      </c>
    </row>
    <row r="79" spans="1:20" ht="12.75">
      <c r="A79" s="287" t="s">
        <v>124</v>
      </c>
      <c r="B79" s="337">
        <v>1.1083500144</v>
      </c>
      <c r="C79" s="338">
        <v>0.4423255152</v>
      </c>
      <c r="D79" s="338">
        <v>0</v>
      </c>
      <c r="E79" s="337">
        <v>0</v>
      </c>
      <c r="F79" s="339">
        <v>0</v>
      </c>
      <c r="H79" s="425" t="s">
        <v>124</v>
      </c>
      <c r="I79" s="337">
        <v>1.1083500144</v>
      </c>
      <c r="J79" s="337">
        <v>0.4423255152</v>
      </c>
      <c r="K79" s="337">
        <v>0</v>
      </c>
      <c r="L79" s="337">
        <v>0</v>
      </c>
      <c r="M79" s="339">
        <v>0</v>
      </c>
      <c r="O79" s="425" t="s">
        <v>124</v>
      </c>
      <c r="P79" s="337">
        <v>1.1083500144</v>
      </c>
      <c r="Q79" s="337">
        <v>0.4423255152</v>
      </c>
      <c r="R79" s="337">
        <v>0</v>
      </c>
      <c r="S79" s="337">
        <v>0</v>
      </c>
      <c r="T79" s="339">
        <v>0</v>
      </c>
    </row>
    <row r="80" spans="1:20" ht="12.75">
      <c r="A80" s="287" t="s">
        <v>125</v>
      </c>
      <c r="B80" s="337">
        <v>1.1138028712</v>
      </c>
      <c r="C80" s="338">
        <v>0.4423255152</v>
      </c>
      <c r="D80" s="338">
        <v>0</v>
      </c>
      <c r="E80" s="337">
        <v>0</v>
      </c>
      <c r="F80" s="339">
        <v>0</v>
      </c>
      <c r="H80" s="425" t="s">
        <v>125</v>
      </c>
      <c r="I80" s="337">
        <v>1.1138028712</v>
      </c>
      <c r="J80" s="337">
        <v>0.4423255152</v>
      </c>
      <c r="K80" s="337">
        <v>0</v>
      </c>
      <c r="L80" s="337">
        <v>0</v>
      </c>
      <c r="M80" s="339">
        <v>0</v>
      </c>
      <c r="O80" s="425" t="s">
        <v>125</v>
      </c>
      <c r="P80" s="337">
        <v>1.1138028712</v>
      </c>
      <c r="Q80" s="337">
        <v>0.4423255152</v>
      </c>
      <c r="R80" s="337">
        <v>0</v>
      </c>
      <c r="S80" s="337">
        <v>0</v>
      </c>
      <c r="T80" s="339">
        <v>0</v>
      </c>
    </row>
    <row r="81" spans="1:20" ht="12.75">
      <c r="A81" s="285" t="s">
        <v>171</v>
      </c>
      <c r="B81" s="337">
        <v>1.4191057759</v>
      </c>
      <c r="C81" s="338">
        <v>0.3525539474</v>
      </c>
      <c r="D81" s="338">
        <v>0</v>
      </c>
      <c r="E81" s="337">
        <v>0</v>
      </c>
      <c r="F81" s="339">
        <v>0</v>
      </c>
      <c r="H81" s="424" t="s">
        <v>171</v>
      </c>
      <c r="I81" s="337">
        <v>1.4191057759</v>
      </c>
      <c r="J81" s="337">
        <v>0.3525539474</v>
      </c>
      <c r="K81" s="337">
        <v>0</v>
      </c>
      <c r="L81" s="337">
        <v>0</v>
      </c>
      <c r="M81" s="339">
        <v>0</v>
      </c>
      <c r="O81" s="424" t="s">
        <v>171</v>
      </c>
      <c r="P81" s="337">
        <v>1.4191057759</v>
      </c>
      <c r="Q81" s="337">
        <v>0.3525539474</v>
      </c>
      <c r="R81" s="337">
        <v>0</v>
      </c>
      <c r="S81" s="337">
        <v>0</v>
      </c>
      <c r="T81" s="339">
        <v>0</v>
      </c>
    </row>
    <row r="82" spans="1:20" ht="12.75">
      <c r="A82" s="287" t="s">
        <v>195</v>
      </c>
      <c r="B82" s="337">
        <v>1.1170155667</v>
      </c>
      <c r="C82" s="338">
        <v>0.4423255152</v>
      </c>
      <c r="D82" s="338">
        <v>0</v>
      </c>
      <c r="E82" s="337">
        <v>0</v>
      </c>
      <c r="F82" s="339">
        <v>0</v>
      </c>
      <c r="H82" s="425" t="s">
        <v>195</v>
      </c>
      <c r="I82" s="337">
        <v>1.1170155667</v>
      </c>
      <c r="J82" s="337">
        <v>0.4423255152</v>
      </c>
      <c r="K82" s="337">
        <v>0</v>
      </c>
      <c r="L82" s="337">
        <v>0</v>
      </c>
      <c r="M82" s="339">
        <v>0</v>
      </c>
      <c r="O82" s="425" t="s">
        <v>195</v>
      </c>
      <c r="P82" s="337">
        <v>1.1170155667</v>
      </c>
      <c r="Q82" s="337">
        <v>0.4423255152</v>
      </c>
      <c r="R82" s="337">
        <v>0</v>
      </c>
      <c r="S82" s="337">
        <v>0</v>
      </c>
      <c r="T82" s="339">
        <v>0</v>
      </c>
    </row>
    <row r="83" spans="1:20" ht="12.75">
      <c r="A83" s="287" t="s">
        <v>196</v>
      </c>
      <c r="B83" s="337">
        <v>1.1005546686</v>
      </c>
      <c r="C83" s="338">
        <v>0.4423255152</v>
      </c>
      <c r="D83" s="338">
        <v>0</v>
      </c>
      <c r="E83" s="337">
        <v>0</v>
      </c>
      <c r="F83" s="339">
        <v>0</v>
      </c>
      <c r="H83" s="425" t="s">
        <v>196</v>
      </c>
      <c r="I83" s="337">
        <v>1.1005546686</v>
      </c>
      <c r="J83" s="337">
        <v>0.4423255152</v>
      </c>
      <c r="K83" s="337">
        <v>0</v>
      </c>
      <c r="L83" s="337">
        <v>0</v>
      </c>
      <c r="M83" s="339">
        <v>0</v>
      </c>
      <c r="O83" s="425" t="s">
        <v>196</v>
      </c>
      <c r="P83" s="337">
        <v>1.1005546686</v>
      </c>
      <c r="Q83" s="337">
        <v>0.4423255152</v>
      </c>
      <c r="R83" s="337">
        <v>0</v>
      </c>
      <c r="S83" s="337">
        <v>0</v>
      </c>
      <c r="T83" s="339">
        <v>0</v>
      </c>
    </row>
    <row r="84" spans="1:20" ht="12.75">
      <c r="A84" s="158" t="s">
        <v>26</v>
      </c>
      <c r="B84" s="337"/>
      <c r="C84" s="338"/>
      <c r="D84" s="338"/>
      <c r="E84" s="337"/>
      <c r="F84" s="339"/>
      <c r="H84" s="145" t="s">
        <v>26</v>
      </c>
      <c r="I84" s="337"/>
      <c r="J84" s="337"/>
      <c r="K84" s="337"/>
      <c r="L84" s="337"/>
      <c r="M84" s="339"/>
      <c r="O84" s="145" t="s">
        <v>26</v>
      </c>
      <c r="P84" s="337"/>
      <c r="Q84" s="337"/>
      <c r="R84" s="337"/>
      <c r="S84" s="337"/>
      <c r="T84" s="339"/>
    </row>
    <row r="85" spans="1:20" ht="12.75">
      <c r="A85" s="285" t="s">
        <v>172</v>
      </c>
      <c r="B85" s="337">
        <v>1.5219921113</v>
      </c>
      <c r="C85" s="338">
        <v>0.354084098</v>
      </c>
      <c r="D85" s="338">
        <v>0</v>
      </c>
      <c r="E85" s="337">
        <v>0</v>
      </c>
      <c r="F85" s="339">
        <v>0</v>
      </c>
      <c r="H85" s="424" t="s">
        <v>172</v>
      </c>
      <c r="I85" s="337">
        <v>1.5219921113</v>
      </c>
      <c r="J85" s="337">
        <v>0.354084098</v>
      </c>
      <c r="K85" s="337">
        <v>0</v>
      </c>
      <c r="L85" s="337">
        <v>0</v>
      </c>
      <c r="M85" s="339">
        <v>0</v>
      </c>
      <c r="O85" s="424" t="s">
        <v>172</v>
      </c>
      <c r="P85" s="337">
        <v>1.5219921113</v>
      </c>
      <c r="Q85" s="337">
        <v>0.354084098</v>
      </c>
      <c r="R85" s="337">
        <v>0</v>
      </c>
      <c r="S85" s="337">
        <v>0</v>
      </c>
      <c r="T85" s="339">
        <v>0</v>
      </c>
    </row>
    <row r="86" spans="1:20" ht="12.75">
      <c r="A86" s="287" t="s">
        <v>126</v>
      </c>
      <c r="B86" s="337">
        <v>1.135956792</v>
      </c>
      <c r="C86" s="338">
        <v>0.4444329079</v>
      </c>
      <c r="D86" s="338">
        <v>0</v>
      </c>
      <c r="E86" s="337">
        <v>0</v>
      </c>
      <c r="F86" s="339">
        <v>0</v>
      </c>
      <c r="H86" s="425" t="s">
        <v>126</v>
      </c>
      <c r="I86" s="337">
        <v>1.135956792</v>
      </c>
      <c r="J86" s="337">
        <v>0.4444329079</v>
      </c>
      <c r="K86" s="337">
        <v>0</v>
      </c>
      <c r="L86" s="337">
        <v>0</v>
      </c>
      <c r="M86" s="339">
        <v>0</v>
      </c>
      <c r="O86" s="425" t="s">
        <v>126</v>
      </c>
      <c r="P86" s="337">
        <v>1.135956792</v>
      </c>
      <c r="Q86" s="337">
        <v>0.4444329079</v>
      </c>
      <c r="R86" s="337">
        <v>0</v>
      </c>
      <c r="S86" s="337">
        <v>0</v>
      </c>
      <c r="T86" s="339">
        <v>0</v>
      </c>
    </row>
    <row r="87" spans="1:20" ht="12.75">
      <c r="A87" s="287" t="s">
        <v>127</v>
      </c>
      <c r="B87" s="337">
        <v>1.1356974814</v>
      </c>
      <c r="C87" s="338">
        <v>0.4444329079</v>
      </c>
      <c r="D87" s="338">
        <v>0</v>
      </c>
      <c r="E87" s="337">
        <v>0</v>
      </c>
      <c r="F87" s="339">
        <v>0</v>
      </c>
      <c r="H87" s="425" t="s">
        <v>127</v>
      </c>
      <c r="I87" s="337">
        <v>1.1356974814</v>
      </c>
      <c r="J87" s="337">
        <v>0.4444329079</v>
      </c>
      <c r="K87" s="337">
        <v>0</v>
      </c>
      <c r="L87" s="337">
        <v>0</v>
      </c>
      <c r="M87" s="339">
        <v>0</v>
      </c>
      <c r="O87" s="425" t="s">
        <v>127</v>
      </c>
      <c r="P87" s="337">
        <v>1.1356974814</v>
      </c>
      <c r="Q87" s="337">
        <v>0.4444329079</v>
      </c>
      <c r="R87" s="337">
        <v>0</v>
      </c>
      <c r="S87" s="337">
        <v>0</v>
      </c>
      <c r="T87" s="339">
        <v>0</v>
      </c>
    </row>
    <row r="88" spans="1:20" ht="12.75">
      <c r="A88" s="287" t="s">
        <v>128</v>
      </c>
      <c r="B88" s="337">
        <v>1.1557469136</v>
      </c>
      <c r="C88" s="338">
        <v>0.4444329079</v>
      </c>
      <c r="D88" s="338">
        <v>0</v>
      </c>
      <c r="E88" s="337">
        <v>0</v>
      </c>
      <c r="F88" s="339">
        <v>0</v>
      </c>
      <c r="H88" s="425" t="s">
        <v>128</v>
      </c>
      <c r="I88" s="337">
        <v>1.1557469136</v>
      </c>
      <c r="J88" s="337">
        <v>0.4444329079</v>
      </c>
      <c r="K88" s="337">
        <v>0</v>
      </c>
      <c r="L88" s="337">
        <v>0</v>
      </c>
      <c r="M88" s="339">
        <v>0</v>
      </c>
      <c r="O88" s="425" t="s">
        <v>128</v>
      </c>
      <c r="P88" s="337">
        <v>1.1557469136</v>
      </c>
      <c r="Q88" s="337">
        <v>0.4444329079</v>
      </c>
      <c r="R88" s="337">
        <v>0</v>
      </c>
      <c r="S88" s="337">
        <v>0</v>
      </c>
      <c r="T88" s="339">
        <v>0</v>
      </c>
    </row>
    <row r="89" spans="1:20" ht="12.75">
      <c r="A89" s="287" t="s">
        <v>129</v>
      </c>
      <c r="B89" s="337">
        <v>1.1371063629</v>
      </c>
      <c r="C89" s="338">
        <v>0.4444329079</v>
      </c>
      <c r="D89" s="338">
        <v>0</v>
      </c>
      <c r="E89" s="337">
        <v>0</v>
      </c>
      <c r="F89" s="339">
        <v>0</v>
      </c>
      <c r="H89" s="425" t="s">
        <v>129</v>
      </c>
      <c r="I89" s="337">
        <v>1.1371063629</v>
      </c>
      <c r="J89" s="337">
        <v>0.4444329079</v>
      </c>
      <c r="K89" s="337">
        <v>0</v>
      </c>
      <c r="L89" s="337">
        <v>0</v>
      </c>
      <c r="M89" s="339">
        <v>0</v>
      </c>
      <c r="O89" s="425" t="s">
        <v>129</v>
      </c>
      <c r="P89" s="337">
        <v>1.1371063629</v>
      </c>
      <c r="Q89" s="337">
        <v>0.4444329079</v>
      </c>
      <c r="R89" s="337">
        <v>0</v>
      </c>
      <c r="S89" s="337">
        <v>0</v>
      </c>
      <c r="T89" s="339">
        <v>0</v>
      </c>
    </row>
    <row r="90" spans="1:20" ht="12.75">
      <c r="A90" s="287" t="s">
        <v>130</v>
      </c>
      <c r="B90" s="337">
        <v>1.1617619392</v>
      </c>
      <c r="C90" s="338">
        <v>0.4444329079</v>
      </c>
      <c r="D90" s="338">
        <v>0</v>
      </c>
      <c r="E90" s="337">
        <v>0</v>
      </c>
      <c r="F90" s="339">
        <v>0</v>
      </c>
      <c r="H90" s="425" t="s">
        <v>130</v>
      </c>
      <c r="I90" s="337">
        <v>1.1617619392</v>
      </c>
      <c r="J90" s="337">
        <v>0.4444329079</v>
      </c>
      <c r="K90" s="337">
        <v>0</v>
      </c>
      <c r="L90" s="337">
        <v>0</v>
      </c>
      <c r="M90" s="339">
        <v>0</v>
      </c>
      <c r="O90" s="425" t="s">
        <v>130</v>
      </c>
      <c r="P90" s="337">
        <v>1.1617619392</v>
      </c>
      <c r="Q90" s="337">
        <v>0.4444329079</v>
      </c>
      <c r="R90" s="337">
        <v>0</v>
      </c>
      <c r="S90" s="337">
        <v>0</v>
      </c>
      <c r="T90" s="339">
        <v>0</v>
      </c>
    </row>
    <row r="91" spans="1:20" ht="12.75">
      <c r="A91" s="285" t="s">
        <v>173</v>
      </c>
      <c r="B91" s="337">
        <v>1.4892983893</v>
      </c>
      <c r="C91" s="338">
        <v>0.354084098</v>
      </c>
      <c r="D91" s="338">
        <v>0</v>
      </c>
      <c r="E91" s="337">
        <v>0</v>
      </c>
      <c r="F91" s="339">
        <v>0</v>
      </c>
      <c r="H91" s="424" t="s">
        <v>173</v>
      </c>
      <c r="I91" s="337">
        <v>1.4892983893</v>
      </c>
      <c r="J91" s="337">
        <v>0.354084098</v>
      </c>
      <c r="K91" s="337">
        <v>0</v>
      </c>
      <c r="L91" s="337">
        <v>0</v>
      </c>
      <c r="M91" s="339">
        <v>0</v>
      </c>
      <c r="O91" s="424" t="s">
        <v>173</v>
      </c>
      <c r="P91" s="337">
        <v>1.4892983893</v>
      </c>
      <c r="Q91" s="337">
        <v>0.354084098</v>
      </c>
      <c r="R91" s="337">
        <v>0</v>
      </c>
      <c r="S91" s="337">
        <v>0</v>
      </c>
      <c r="T91" s="339">
        <v>0</v>
      </c>
    </row>
    <row r="92" spans="1:20" ht="12.75">
      <c r="A92" s="287" t="s">
        <v>131</v>
      </c>
      <c r="B92" s="337">
        <v>1.1499445851</v>
      </c>
      <c r="C92" s="338">
        <v>0.4444329079</v>
      </c>
      <c r="D92" s="338">
        <v>0</v>
      </c>
      <c r="E92" s="337">
        <v>0</v>
      </c>
      <c r="F92" s="339">
        <v>0</v>
      </c>
      <c r="H92" s="425" t="s">
        <v>131</v>
      </c>
      <c r="I92" s="337">
        <v>1.1499445851</v>
      </c>
      <c r="J92" s="337">
        <v>0.4444329079</v>
      </c>
      <c r="K92" s="337">
        <v>0</v>
      </c>
      <c r="L92" s="337">
        <v>0</v>
      </c>
      <c r="M92" s="339">
        <v>0</v>
      </c>
      <c r="O92" s="425" t="s">
        <v>131</v>
      </c>
      <c r="P92" s="337">
        <v>1.1499445851</v>
      </c>
      <c r="Q92" s="337">
        <v>0.4444329079</v>
      </c>
      <c r="R92" s="337">
        <v>0</v>
      </c>
      <c r="S92" s="337">
        <v>0</v>
      </c>
      <c r="T92" s="339">
        <v>0</v>
      </c>
    </row>
    <row r="93" spans="1:20" ht="12.75">
      <c r="A93" s="287" t="s">
        <v>132</v>
      </c>
      <c r="B93" s="337">
        <v>1.184028105</v>
      </c>
      <c r="C93" s="338">
        <v>0.4444329079</v>
      </c>
      <c r="D93" s="338">
        <v>0</v>
      </c>
      <c r="E93" s="337">
        <v>0</v>
      </c>
      <c r="F93" s="339">
        <v>0</v>
      </c>
      <c r="H93" s="425" t="s">
        <v>132</v>
      </c>
      <c r="I93" s="337">
        <v>1.184028105</v>
      </c>
      <c r="J93" s="337">
        <v>0.4444329079</v>
      </c>
      <c r="K93" s="337">
        <v>0</v>
      </c>
      <c r="L93" s="337">
        <v>0</v>
      </c>
      <c r="M93" s="339">
        <v>0</v>
      </c>
      <c r="O93" s="425" t="s">
        <v>132</v>
      </c>
      <c r="P93" s="337">
        <v>1.184028105</v>
      </c>
      <c r="Q93" s="337">
        <v>0.4444329079</v>
      </c>
      <c r="R93" s="337">
        <v>0</v>
      </c>
      <c r="S93" s="337">
        <v>0</v>
      </c>
      <c r="T93" s="339">
        <v>0</v>
      </c>
    </row>
    <row r="94" spans="1:20" ht="12.75">
      <c r="A94" s="158" t="s">
        <v>27</v>
      </c>
      <c r="B94" s="337"/>
      <c r="C94" s="338"/>
      <c r="D94" s="338"/>
      <c r="E94" s="337"/>
      <c r="F94" s="339"/>
      <c r="H94" s="145" t="s">
        <v>27</v>
      </c>
      <c r="I94" s="337"/>
      <c r="J94" s="337"/>
      <c r="K94" s="337"/>
      <c r="L94" s="337"/>
      <c r="M94" s="339"/>
      <c r="O94" s="145" t="s">
        <v>27</v>
      </c>
      <c r="P94" s="337"/>
      <c r="Q94" s="337"/>
      <c r="R94" s="337"/>
      <c r="S94" s="337"/>
      <c r="T94" s="339"/>
    </row>
    <row r="95" spans="1:20" ht="12.75">
      <c r="A95" s="285" t="s">
        <v>174</v>
      </c>
      <c r="B95" s="337">
        <v>1.1917942678</v>
      </c>
      <c r="C95" s="338">
        <v>0.3678611532</v>
      </c>
      <c r="D95" s="338">
        <v>0</v>
      </c>
      <c r="E95" s="337">
        <v>0</v>
      </c>
      <c r="F95" s="339">
        <v>0</v>
      </c>
      <c r="H95" s="424" t="s">
        <v>174</v>
      </c>
      <c r="I95" s="337">
        <v>1.1917942678</v>
      </c>
      <c r="J95" s="337">
        <v>0.3678611532</v>
      </c>
      <c r="K95" s="337">
        <v>0</v>
      </c>
      <c r="L95" s="337">
        <v>0</v>
      </c>
      <c r="M95" s="339">
        <v>0</v>
      </c>
      <c r="O95" s="424" t="s">
        <v>174</v>
      </c>
      <c r="P95" s="337">
        <v>1.1917942678</v>
      </c>
      <c r="Q95" s="337">
        <v>0.3678611532</v>
      </c>
      <c r="R95" s="337">
        <v>0</v>
      </c>
      <c r="S95" s="337">
        <v>0</v>
      </c>
      <c r="T95" s="339">
        <v>0</v>
      </c>
    </row>
    <row r="96" spans="1:20" ht="12.75">
      <c r="A96" s="287" t="s">
        <v>133</v>
      </c>
      <c r="B96" s="337">
        <v>0.9927223831</v>
      </c>
      <c r="C96" s="338">
        <v>0.4283271555</v>
      </c>
      <c r="D96" s="338">
        <v>0</v>
      </c>
      <c r="E96" s="337">
        <v>0</v>
      </c>
      <c r="F96" s="339">
        <v>0</v>
      </c>
      <c r="H96" s="425" t="s">
        <v>133</v>
      </c>
      <c r="I96" s="337">
        <v>0.9927223831</v>
      </c>
      <c r="J96" s="337">
        <v>0.4283271555</v>
      </c>
      <c r="K96" s="337">
        <v>0</v>
      </c>
      <c r="L96" s="337">
        <v>0</v>
      </c>
      <c r="M96" s="339">
        <v>0</v>
      </c>
      <c r="O96" s="425" t="s">
        <v>133</v>
      </c>
      <c r="P96" s="337">
        <v>0.9927223831</v>
      </c>
      <c r="Q96" s="337">
        <v>0.4283271555</v>
      </c>
      <c r="R96" s="337">
        <v>0</v>
      </c>
      <c r="S96" s="337">
        <v>0</v>
      </c>
      <c r="T96" s="339">
        <v>0</v>
      </c>
    </row>
    <row r="97" spans="1:20" ht="12.75">
      <c r="A97" s="287" t="s">
        <v>134</v>
      </c>
      <c r="B97" s="337">
        <v>0.996021034</v>
      </c>
      <c r="C97" s="338">
        <v>0.4283271555</v>
      </c>
      <c r="D97" s="338">
        <v>0</v>
      </c>
      <c r="E97" s="337">
        <v>0</v>
      </c>
      <c r="F97" s="339">
        <v>0</v>
      </c>
      <c r="H97" s="425" t="s">
        <v>134</v>
      </c>
      <c r="I97" s="337">
        <v>0.996021034</v>
      </c>
      <c r="J97" s="337">
        <v>0.4283271555</v>
      </c>
      <c r="K97" s="337">
        <v>0</v>
      </c>
      <c r="L97" s="337">
        <v>0</v>
      </c>
      <c r="M97" s="339">
        <v>0</v>
      </c>
      <c r="O97" s="425" t="s">
        <v>134</v>
      </c>
      <c r="P97" s="337">
        <v>0.996021034</v>
      </c>
      <c r="Q97" s="337">
        <v>0.4283271555</v>
      </c>
      <c r="R97" s="337">
        <v>0</v>
      </c>
      <c r="S97" s="337">
        <v>0</v>
      </c>
      <c r="T97" s="339">
        <v>0</v>
      </c>
    </row>
    <row r="98" spans="1:20" ht="12.75">
      <c r="A98" s="285" t="s">
        <v>135</v>
      </c>
      <c r="B98" s="337">
        <v>1.0179984754</v>
      </c>
      <c r="C98" s="338">
        <v>0.4283271555</v>
      </c>
      <c r="D98" s="338">
        <v>0</v>
      </c>
      <c r="E98" s="337">
        <v>0</v>
      </c>
      <c r="F98" s="339">
        <v>0</v>
      </c>
      <c r="H98" s="424" t="s">
        <v>135</v>
      </c>
      <c r="I98" s="337">
        <v>1.0179984754</v>
      </c>
      <c r="J98" s="337">
        <v>0.4283271555</v>
      </c>
      <c r="K98" s="337">
        <v>0</v>
      </c>
      <c r="L98" s="337">
        <v>0</v>
      </c>
      <c r="M98" s="339">
        <v>0</v>
      </c>
      <c r="O98" s="424" t="s">
        <v>135</v>
      </c>
      <c r="P98" s="337">
        <v>1.0179984754</v>
      </c>
      <c r="Q98" s="337">
        <v>0.4283271555</v>
      </c>
      <c r="R98" s="337">
        <v>0</v>
      </c>
      <c r="S98" s="337">
        <v>0</v>
      </c>
      <c r="T98" s="339">
        <v>0</v>
      </c>
    </row>
    <row r="99" spans="1:20" ht="12.75">
      <c r="A99" s="285" t="s">
        <v>136</v>
      </c>
      <c r="B99" s="337">
        <v>1.0183472429</v>
      </c>
      <c r="C99" s="338">
        <v>0.4283271555</v>
      </c>
      <c r="D99" s="338">
        <v>0</v>
      </c>
      <c r="E99" s="337">
        <v>0</v>
      </c>
      <c r="F99" s="339">
        <v>0</v>
      </c>
      <c r="H99" s="424" t="s">
        <v>136</v>
      </c>
      <c r="I99" s="337">
        <v>1.0183472429</v>
      </c>
      <c r="J99" s="337">
        <v>0.4283271555</v>
      </c>
      <c r="K99" s="337">
        <v>0</v>
      </c>
      <c r="L99" s="337">
        <v>0</v>
      </c>
      <c r="M99" s="339">
        <v>0</v>
      </c>
      <c r="O99" s="424" t="s">
        <v>136</v>
      </c>
      <c r="P99" s="337">
        <v>1.0183472429</v>
      </c>
      <c r="Q99" s="337">
        <v>0.4283271555</v>
      </c>
      <c r="R99" s="337">
        <v>0</v>
      </c>
      <c r="S99" s="337">
        <v>0</v>
      </c>
      <c r="T99" s="339">
        <v>0</v>
      </c>
    </row>
    <row r="100" spans="1:20" ht="12.75">
      <c r="A100" s="285" t="s">
        <v>175</v>
      </c>
      <c r="B100" s="337">
        <v>1.2340681161</v>
      </c>
      <c r="C100" s="338">
        <v>0.3678611532</v>
      </c>
      <c r="D100" s="338">
        <v>0</v>
      </c>
      <c r="E100" s="337">
        <v>0</v>
      </c>
      <c r="F100" s="339">
        <v>0</v>
      </c>
      <c r="H100" s="424" t="s">
        <v>175</v>
      </c>
      <c r="I100" s="337">
        <v>1.2340681161</v>
      </c>
      <c r="J100" s="337">
        <v>0.3678611532</v>
      </c>
      <c r="K100" s="337">
        <v>0</v>
      </c>
      <c r="L100" s="337">
        <v>0</v>
      </c>
      <c r="M100" s="339">
        <v>0</v>
      </c>
      <c r="O100" s="424" t="s">
        <v>175</v>
      </c>
      <c r="P100" s="337">
        <v>1.2340681161</v>
      </c>
      <c r="Q100" s="337">
        <v>0.3678611532</v>
      </c>
      <c r="R100" s="337">
        <v>0</v>
      </c>
      <c r="S100" s="337">
        <v>0</v>
      </c>
      <c r="T100" s="339">
        <v>0</v>
      </c>
    </row>
    <row r="101" spans="1:20" ht="12.75">
      <c r="A101" s="158" t="s">
        <v>28</v>
      </c>
      <c r="B101" s="338"/>
      <c r="C101" s="338"/>
      <c r="D101" s="338"/>
      <c r="E101" s="337"/>
      <c r="F101" s="339"/>
      <c r="H101" s="145" t="s">
        <v>28</v>
      </c>
      <c r="I101" s="337"/>
      <c r="J101" s="337"/>
      <c r="K101" s="337"/>
      <c r="L101" s="337"/>
      <c r="M101" s="339"/>
      <c r="O101" s="145" t="s">
        <v>28</v>
      </c>
      <c r="P101" s="337"/>
      <c r="Q101" s="337"/>
      <c r="R101" s="337"/>
      <c r="S101" s="337"/>
      <c r="T101" s="339"/>
    </row>
    <row r="102" spans="1:20" ht="12.75">
      <c r="A102" s="285" t="s">
        <v>28</v>
      </c>
      <c r="B102" s="337">
        <v>1.6716535226</v>
      </c>
      <c r="C102" s="337">
        <v>0.0675973673</v>
      </c>
      <c r="D102" s="337">
        <v>0.0499804213</v>
      </c>
      <c r="E102" s="337">
        <v>-0.107162579</v>
      </c>
      <c r="F102" s="339">
        <v>4.6</v>
      </c>
      <c r="H102" s="424" t="s">
        <v>28</v>
      </c>
      <c r="I102" s="337">
        <v>-2.757293972</v>
      </c>
      <c r="J102" s="337">
        <v>2.7783956773</v>
      </c>
      <c r="K102" s="337">
        <v>-0.340604949</v>
      </c>
      <c r="L102" s="337">
        <v>0.3758824524</v>
      </c>
      <c r="M102" s="339">
        <v>3.4</v>
      </c>
      <c r="O102" s="424" t="s">
        <v>28</v>
      </c>
      <c r="P102" s="337">
        <v>0.7296158948</v>
      </c>
      <c r="Q102" s="337">
        <v>0.5490136225</v>
      </c>
      <c r="R102" s="337">
        <v>-0.001794124</v>
      </c>
      <c r="S102" s="337">
        <v>-0.11111306</v>
      </c>
      <c r="T102" s="339">
        <v>4</v>
      </c>
    </row>
    <row r="103" spans="1:20" ht="12.75">
      <c r="A103" s="158" t="s">
        <v>29</v>
      </c>
      <c r="B103" s="338"/>
      <c r="C103" s="338"/>
      <c r="D103" s="338"/>
      <c r="E103" s="337"/>
      <c r="F103" s="339"/>
      <c r="H103" s="145" t="s">
        <v>29</v>
      </c>
      <c r="I103" s="337"/>
      <c r="J103" s="337"/>
      <c r="K103" s="337"/>
      <c r="L103" s="337"/>
      <c r="M103" s="339"/>
      <c r="O103" s="145" t="s">
        <v>29</v>
      </c>
      <c r="P103" s="337"/>
      <c r="Q103" s="337"/>
      <c r="R103" s="337"/>
      <c r="S103" s="337"/>
      <c r="T103" s="339"/>
    </row>
    <row r="104" spans="1:20" ht="12.75">
      <c r="A104" s="285" t="s">
        <v>176</v>
      </c>
      <c r="B104" s="337">
        <v>1.5840248251</v>
      </c>
      <c r="C104" s="338">
        <v>0.1402326654</v>
      </c>
      <c r="D104" s="338">
        <v>0.0309940859</v>
      </c>
      <c r="E104" s="337">
        <v>0.0877154315</v>
      </c>
      <c r="F104" s="339">
        <v>4.9</v>
      </c>
      <c r="H104" s="424" t="s">
        <v>176</v>
      </c>
      <c r="I104" s="337">
        <v>1.1592562132</v>
      </c>
      <c r="J104" s="337">
        <v>0.3417655384</v>
      </c>
      <c r="K104" s="337">
        <v>0.035789407</v>
      </c>
      <c r="L104" s="337">
        <v>-0.316869052</v>
      </c>
      <c r="M104" s="339">
        <v>3.5</v>
      </c>
      <c r="O104" s="424" t="s">
        <v>176</v>
      </c>
      <c r="P104" s="337">
        <v>1.8371709416</v>
      </c>
      <c r="Q104" s="337">
        <v>0.0116544759</v>
      </c>
      <c r="R104" s="337">
        <v>0.0533763852</v>
      </c>
      <c r="S104" s="337">
        <v>0.3638086615</v>
      </c>
      <c r="T104" s="339">
        <v>4.6</v>
      </c>
    </row>
    <row r="105" spans="1:20" ht="12.75">
      <c r="A105" s="423" t="s">
        <v>197</v>
      </c>
      <c r="B105" s="341">
        <v>1.0566741791</v>
      </c>
      <c r="C105" s="341">
        <v>0.4462299122</v>
      </c>
      <c r="D105" s="341">
        <v>0</v>
      </c>
      <c r="E105" s="341">
        <v>0</v>
      </c>
      <c r="F105" s="342">
        <v>0</v>
      </c>
      <c r="H105" s="423" t="s">
        <v>197</v>
      </c>
      <c r="I105" s="341">
        <v>1.0566741791</v>
      </c>
      <c r="J105" s="341">
        <v>0.4462299122</v>
      </c>
      <c r="K105" s="341">
        <v>0</v>
      </c>
      <c r="L105" s="341">
        <v>0</v>
      </c>
      <c r="M105" s="342">
        <v>0</v>
      </c>
      <c r="O105" s="423" t="s">
        <v>197</v>
      </c>
      <c r="P105" s="341">
        <v>1.0566741791</v>
      </c>
      <c r="Q105" s="341">
        <v>0.4462299122</v>
      </c>
      <c r="R105" s="341">
        <v>0</v>
      </c>
      <c r="S105" s="341">
        <v>0</v>
      </c>
      <c r="T105" s="342">
        <v>0</v>
      </c>
    </row>
  </sheetData>
  <sheetProtection sheet="1" objects="1" scenarios="1"/>
  <printOptions/>
  <pageMargins left="0.75" right="0.75" top="1" bottom="1" header="0.5" footer="0.5"/>
  <pageSetup fitToHeight="1" fitToWidth="1" horizontalDpi="600" verticalDpi="600" orientation="portrait" paperSize="9" scale="31"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E51"/>
  <sheetViews>
    <sheetView workbookViewId="0" topLeftCell="A1">
      <selection activeCell="A4" sqref="A4"/>
    </sheetView>
  </sheetViews>
  <sheetFormatPr defaultColWidth="8.88671875" defaultRowHeight="15"/>
  <cols>
    <col min="1" max="2" width="7.77734375" style="1" customWidth="1"/>
    <col min="3" max="3" width="55.77734375" style="1" customWidth="1"/>
    <col min="4" max="4" width="1.33203125" style="1" customWidth="1"/>
    <col min="5" max="5" width="52.77734375" style="1" customWidth="1"/>
    <col min="6" max="16384" width="12.6640625" style="1" customWidth="1"/>
  </cols>
  <sheetData>
    <row r="1" spans="3:4" s="382" customFormat="1" ht="60" customHeight="1">
      <c r="C1" s="395" t="s">
        <v>341</v>
      </c>
      <c r="D1" s="395"/>
    </row>
    <row r="2" spans="1:4" s="28" customFormat="1" ht="19.5" customHeight="1">
      <c r="A2" s="29" t="s">
        <v>300</v>
      </c>
      <c r="B2" s="29"/>
      <c r="C2" s="29"/>
      <c r="D2" s="29"/>
    </row>
    <row r="3" s="397" customFormat="1" ht="19.5" customHeight="1">
      <c r="A3" s="383" t="s">
        <v>309</v>
      </c>
    </row>
    <row r="4" s="28" customFormat="1" ht="15" customHeight="1"/>
    <row r="5" spans="1:4" s="28" customFormat="1" ht="19.5" customHeight="1">
      <c r="A5" s="30" t="s">
        <v>351</v>
      </c>
      <c r="B5" s="30"/>
      <c r="C5" s="30"/>
      <c r="D5" s="30"/>
    </row>
    <row r="6" s="31" customFormat="1" ht="15" customHeight="1"/>
    <row r="7" spans="1:4" ht="19.5" customHeight="1">
      <c r="A7" s="386" t="s">
        <v>345</v>
      </c>
      <c r="B7" s="386"/>
      <c r="C7" s="386"/>
      <c r="D7" s="386"/>
    </row>
    <row r="8" spans="3:5" ht="21" customHeight="1">
      <c r="C8" s="130" t="s">
        <v>8</v>
      </c>
      <c r="E8" s="131" t="s">
        <v>15</v>
      </c>
    </row>
    <row r="9" spans="3:5" ht="25.5">
      <c r="C9" s="127" t="s">
        <v>198</v>
      </c>
      <c r="D9" s="127"/>
      <c r="E9" s="128" t="s">
        <v>1</v>
      </c>
    </row>
    <row r="10" spans="3:5" ht="25.5">
      <c r="C10" s="4" t="s">
        <v>199</v>
      </c>
      <c r="D10" s="4"/>
      <c r="E10" s="5" t="s">
        <v>16</v>
      </c>
    </row>
    <row r="11" spans="3:5" ht="15">
      <c r="C11" s="4" t="s">
        <v>14</v>
      </c>
      <c r="D11" s="4"/>
      <c r="E11" s="5" t="s">
        <v>3</v>
      </c>
    </row>
    <row r="12" spans="3:5" ht="25.5">
      <c r="C12" s="127" t="s">
        <v>9</v>
      </c>
      <c r="D12" s="127"/>
      <c r="E12" s="128" t="s">
        <v>2</v>
      </c>
    </row>
    <row r="13" spans="1:4" ht="19.5" customHeight="1">
      <c r="A13" s="130" t="s">
        <v>346</v>
      </c>
      <c r="B13" s="130"/>
      <c r="C13" s="130"/>
      <c r="D13" s="130"/>
    </row>
    <row r="14" spans="3:5" s="21" customFormat="1" ht="25.5" customHeight="1">
      <c r="C14" s="460" t="s">
        <v>200</v>
      </c>
      <c r="D14" s="460"/>
      <c r="E14" s="461"/>
    </row>
    <row r="15" spans="3:5" ht="13.5" customHeight="1">
      <c r="C15" s="2" t="s">
        <v>180</v>
      </c>
      <c r="D15" s="21"/>
      <c r="E15" s="21"/>
    </row>
    <row r="16" spans="3:5" ht="14.25" customHeight="1">
      <c r="C16" s="129" t="s">
        <v>258</v>
      </c>
      <c r="D16" s="381"/>
      <c r="E16" s="381"/>
    </row>
    <row r="17" spans="1:4" ht="19.5" customHeight="1">
      <c r="A17" s="130" t="s">
        <v>347</v>
      </c>
      <c r="B17" s="130"/>
      <c r="C17" s="130"/>
      <c r="D17" s="130"/>
    </row>
    <row r="18" spans="3:5" ht="12" customHeight="1">
      <c r="C18" s="2" t="s">
        <v>254</v>
      </c>
      <c r="E18" s="3"/>
    </row>
    <row r="19" spans="3:5" ht="12" customHeight="1">
      <c r="C19" s="2" t="s">
        <v>252</v>
      </c>
      <c r="E19" s="3"/>
    </row>
    <row r="20" spans="3:5" ht="12" customHeight="1">
      <c r="C20" s="2" t="s">
        <v>253</v>
      </c>
      <c r="E20" s="3"/>
    </row>
    <row r="21" spans="3:5" ht="12" customHeight="1">
      <c r="C21" s="2" t="s">
        <v>371</v>
      </c>
      <c r="E21" s="3"/>
    </row>
    <row r="22" spans="1:4" ht="19.5" customHeight="1">
      <c r="A22" s="130" t="s">
        <v>348</v>
      </c>
      <c r="B22" s="130"/>
      <c r="C22" s="130"/>
      <c r="D22" s="130"/>
    </row>
    <row r="23" ht="12" customHeight="1">
      <c r="C23" s="2" t="s">
        <v>293</v>
      </c>
    </row>
    <row r="24" spans="3:5" ht="21" customHeight="1">
      <c r="C24" s="400" t="s">
        <v>8</v>
      </c>
      <c r="E24" s="131" t="s">
        <v>294</v>
      </c>
    </row>
    <row r="25" spans="3:5" ht="18" customHeight="1">
      <c r="C25" s="401" t="s">
        <v>10</v>
      </c>
      <c r="E25" s="128" t="s">
        <v>377</v>
      </c>
    </row>
    <row r="26" spans="3:5" ht="28.5" customHeight="1">
      <c r="C26" s="402" t="s">
        <v>379</v>
      </c>
      <c r="E26" s="6" t="s">
        <v>375</v>
      </c>
    </row>
    <row r="27" spans="3:5" ht="27" customHeight="1">
      <c r="C27" s="402" t="s">
        <v>299</v>
      </c>
      <c r="E27" s="6" t="s">
        <v>376</v>
      </c>
    </row>
    <row r="28" spans="3:5" ht="28.5" customHeight="1">
      <c r="C28" s="402" t="s">
        <v>11</v>
      </c>
      <c r="E28" s="6" t="s">
        <v>373</v>
      </c>
    </row>
    <row r="29" spans="3:5" ht="24.75" customHeight="1">
      <c r="C29" s="402" t="s">
        <v>12</v>
      </c>
      <c r="E29" s="6" t="s">
        <v>372</v>
      </c>
    </row>
    <row r="30" spans="3:5" ht="64.5" customHeight="1">
      <c r="C30" s="403" t="s">
        <v>13</v>
      </c>
      <c r="E30" s="6" t="s">
        <v>296</v>
      </c>
    </row>
    <row r="31" ht="15" customHeight="1">
      <c r="C31" s="2" t="s">
        <v>292</v>
      </c>
    </row>
    <row r="32" spans="3:5" ht="15" customHeight="1">
      <c r="C32" s="462" t="s">
        <v>291</v>
      </c>
      <c r="D32" s="463"/>
      <c r="E32" s="463"/>
    </row>
    <row r="33" spans="3:5" ht="13.5" customHeight="1">
      <c r="C33" s="464" t="s">
        <v>290</v>
      </c>
      <c r="D33" s="464"/>
      <c r="E33" s="445"/>
    </row>
    <row r="34" ht="16.5" customHeight="1">
      <c r="B34" s="84" t="s">
        <v>378</v>
      </c>
    </row>
    <row r="35" spans="1:4" ht="19.5" customHeight="1">
      <c r="A35" s="130" t="s">
        <v>349</v>
      </c>
      <c r="B35" s="130"/>
      <c r="C35" s="130"/>
      <c r="D35" s="130"/>
    </row>
    <row r="36" spans="3:5" ht="15">
      <c r="C36" s="146" t="s">
        <v>356</v>
      </c>
      <c r="E36" s="23"/>
    </row>
    <row r="37" spans="3:5" ht="15">
      <c r="C37" s="23" t="s">
        <v>357</v>
      </c>
      <c r="E37" s="23"/>
    </row>
    <row r="38" spans="3:5" ht="15">
      <c r="C38" s="146" t="s">
        <v>297</v>
      </c>
      <c r="E38" s="23"/>
    </row>
    <row r="39" spans="3:5" ht="15">
      <c r="C39" s="372" t="s">
        <v>8</v>
      </c>
      <c r="E39" s="131" t="s">
        <v>163</v>
      </c>
    </row>
    <row r="40" spans="3:5" ht="25.5">
      <c r="C40" s="374" t="s">
        <v>198</v>
      </c>
      <c r="E40" s="128" t="s">
        <v>17</v>
      </c>
    </row>
    <row r="41" spans="3:5" ht="25.5">
      <c r="C41" s="373" t="s">
        <v>199</v>
      </c>
      <c r="E41" s="5" t="s">
        <v>18</v>
      </c>
    </row>
    <row r="42" spans="3:5" ht="25.5" customHeight="1">
      <c r="C42" s="373" t="s">
        <v>14</v>
      </c>
      <c r="E42" s="5" t="s">
        <v>19</v>
      </c>
    </row>
    <row r="43" spans="3:5" ht="25.5" customHeight="1">
      <c r="C43" s="374" t="s">
        <v>9</v>
      </c>
      <c r="E43" s="128" t="s">
        <v>20</v>
      </c>
    </row>
    <row r="44" spans="3:5" ht="15" customHeight="1">
      <c r="C44" s="374"/>
      <c r="E44" s="128"/>
    </row>
    <row r="45" ht="19.5" customHeight="1">
      <c r="A45" s="386" t="s">
        <v>307</v>
      </c>
    </row>
    <row r="46" spans="1:3" ht="19.5" customHeight="1">
      <c r="A46" s="465" t="s">
        <v>342</v>
      </c>
      <c r="B46" s="446"/>
      <c r="C46" s="446"/>
    </row>
    <row r="48" spans="1:3" ht="15" customHeight="1">
      <c r="A48" s="453" t="s">
        <v>306</v>
      </c>
      <c r="B48" s="454"/>
      <c r="C48" s="454"/>
    </row>
    <row r="50" ht="15">
      <c r="A50" s="387"/>
    </row>
    <row r="51" ht="15">
      <c r="A51" s="387"/>
    </row>
  </sheetData>
  <sheetProtection sheet="1" objects="1" scenarios="1"/>
  <mergeCells count="5">
    <mergeCell ref="C14:E14"/>
    <mergeCell ref="C32:E32"/>
    <mergeCell ref="C33:E33"/>
    <mergeCell ref="A48:C48"/>
    <mergeCell ref="A46:C46"/>
  </mergeCells>
  <hyperlinks>
    <hyperlink ref="A48" r:id="rId1" display="© Commonwealth of Australia &lt;&lt;yyyy&gt;&gt;"/>
    <hyperlink ref="A46" r:id="rId2" display="Labour Force Survey Standard Errors, 2005"/>
  </hyperlinks>
  <printOptions/>
  <pageMargins left="0.5118110236220472" right="0.5118110236220472" top="0.5118110236220472" bottom="0.5118110236220472" header="0" footer="0"/>
  <pageSetup fitToHeight="1" fitToWidth="1" horizontalDpi="600" verticalDpi="600" orientation="landscape" paperSize="9" scale="49" r:id="rId4"/>
  <drawing r:id="rId3"/>
</worksheet>
</file>

<file path=xl/worksheets/sheet3.xml><?xml version="1.0" encoding="utf-8"?>
<worksheet xmlns="http://schemas.openxmlformats.org/spreadsheetml/2006/main" xmlns:r="http://schemas.openxmlformats.org/officeDocument/2006/relationships">
  <sheetPr codeName="Sheet3"/>
  <dimension ref="A1:P87"/>
  <sheetViews>
    <sheetView showGridLines="0" workbookViewId="0" topLeftCell="A1">
      <selection activeCell="C10" sqref="C10"/>
    </sheetView>
  </sheetViews>
  <sheetFormatPr defaultColWidth="8.88671875" defaultRowHeight="15"/>
  <cols>
    <col min="1" max="1" width="15.77734375" style="7" customWidth="1"/>
    <col min="2" max="2" width="10.77734375" style="7" customWidth="1"/>
    <col min="3" max="3" width="16.3359375" style="7" customWidth="1"/>
    <col min="4" max="4" width="2.10546875" style="7" customWidth="1"/>
    <col min="5" max="5" width="16.3359375" style="7" customWidth="1"/>
    <col min="6" max="6" width="1.66796875" style="7" customWidth="1"/>
    <col min="7" max="7" width="12.88671875" style="7" customWidth="1"/>
    <col min="8" max="8" width="1.66796875" style="7" customWidth="1"/>
    <col min="9" max="9" width="11.6640625" style="7" customWidth="1"/>
    <col min="10" max="10" width="1.66796875" style="7" customWidth="1"/>
    <col min="11" max="11" width="9.6640625" style="7" customWidth="1"/>
    <col min="12" max="12" width="1.66796875" style="7" customWidth="1"/>
    <col min="13" max="13" width="9.6640625" style="7" customWidth="1"/>
    <col min="14" max="14" width="1.66796875" style="7" customWidth="1"/>
    <col min="15" max="16384" width="9.6640625" style="7" customWidth="1"/>
  </cols>
  <sheetData>
    <row r="1" s="382" customFormat="1" ht="60" customHeight="1">
      <c r="B1" s="395" t="s">
        <v>341</v>
      </c>
    </row>
    <row r="2" spans="1:2" s="404" customFormat="1" ht="19.5" customHeight="1">
      <c r="A2" s="408" t="s">
        <v>300</v>
      </c>
      <c r="B2" s="405"/>
    </row>
    <row r="3" s="406" customFormat="1" ht="19.5" customHeight="1">
      <c r="A3" s="409" t="s">
        <v>309</v>
      </c>
    </row>
    <row r="4" s="28" customFormat="1" ht="15" customHeight="1"/>
    <row r="5" spans="1:2" s="28" customFormat="1" ht="19.5" customHeight="1">
      <c r="A5" s="30" t="s">
        <v>358</v>
      </c>
      <c r="B5" s="29"/>
    </row>
    <row r="6" s="28" customFormat="1" ht="15" customHeight="1">
      <c r="A6" s="30"/>
    </row>
    <row r="7" spans="1:9" s="31" customFormat="1" ht="19.5" customHeight="1">
      <c r="A7" s="407" t="s">
        <v>364</v>
      </c>
      <c r="B7" s="447" t="s">
        <v>342</v>
      </c>
      <c r="C7" s="448"/>
      <c r="D7" s="436"/>
      <c r="F7" s="417"/>
      <c r="G7" s="66"/>
      <c r="I7" s="66"/>
    </row>
    <row r="8" spans="1:6" s="31" customFormat="1" ht="9.75" customHeight="1">
      <c r="A8" s="56"/>
      <c r="B8" s="133"/>
      <c r="C8" s="432"/>
      <c r="E8" s="399"/>
      <c r="F8" s="399"/>
    </row>
    <row r="9" s="31" customFormat="1" ht="9.75" customHeight="1" thickBot="1"/>
    <row r="10" spans="1:16" ht="13.5" customHeight="1" thickBot="1" thickTop="1">
      <c r="A10" s="476" t="s">
        <v>177</v>
      </c>
      <c r="B10" s="473"/>
      <c r="C10" s="58"/>
      <c r="D10" s="33"/>
      <c r="E10" s="26" t="s">
        <v>178</v>
      </c>
      <c r="F10" s="34"/>
      <c r="G10" s="35"/>
      <c r="H10" s="36"/>
      <c r="I10" s="37"/>
      <c r="J10" s="38"/>
      <c r="K10" s="318"/>
      <c r="L10" s="39"/>
      <c r="N10" s="35"/>
      <c r="O10" s="35"/>
      <c r="P10" s="35"/>
    </row>
    <row r="11" spans="1:16" ht="11.25" customHeight="1" thickBot="1" thickTop="1">
      <c r="A11" s="35"/>
      <c r="C11" s="41"/>
      <c r="D11" s="38"/>
      <c r="E11" s="42"/>
      <c r="F11" s="42"/>
      <c r="G11" s="35"/>
      <c r="H11" s="42"/>
      <c r="I11" s="172">
        <f>IF($C$12="Select estimate type","",$C$12)</f>
      </c>
      <c r="J11" s="38"/>
      <c r="K11" s="318"/>
      <c r="L11" s="39"/>
      <c r="M11" s="39"/>
      <c r="N11" s="35"/>
      <c r="O11" s="35"/>
      <c r="P11" s="35"/>
    </row>
    <row r="12" spans="1:16" ht="14.25" customHeight="1" thickBot="1" thickTop="1">
      <c r="A12" s="477" t="s">
        <v>21</v>
      </c>
      <c r="B12" s="478"/>
      <c r="C12" s="174" t="s">
        <v>220</v>
      </c>
      <c r="D12" s="25"/>
      <c r="E12" s="176" t="s">
        <v>220</v>
      </c>
      <c r="F12" s="25"/>
      <c r="G12" s="25" t="s">
        <v>36</v>
      </c>
      <c r="H12" s="43"/>
      <c r="I12" s="172" t="str">
        <f>IF($C$12="Select estimate type","Population rate","to Population rate")</f>
        <v>Population rate</v>
      </c>
      <c r="J12" s="8"/>
      <c r="K12" s="124"/>
      <c r="L12" s="8"/>
      <c r="M12" s="45"/>
      <c r="N12" s="35"/>
      <c r="O12" s="35"/>
      <c r="P12" s="35"/>
    </row>
    <row r="13" spans="1:16" ht="14.25" customHeight="1" thickBot="1" thickTop="1">
      <c r="A13" s="24"/>
      <c r="B13" s="135"/>
      <c r="C13" s="136" t="s">
        <v>216</v>
      </c>
      <c r="D13" s="25"/>
      <c r="E13" s="25" t="s">
        <v>217</v>
      </c>
      <c r="F13" s="25"/>
      <c r="G13" s="172" t="s">
        <v>218</v>
      </c>
      <c r="H13" s="43"/>
      <c r="I13" s="25" t="s">
        <v>39</v>
      </c>
      <c r="J13" s="8"/>
      <c r="K13" s="124"/>
      <c r="L13" s="8"/>
      <c r="M13" s="45"/>
      <c r="N13" s="35"/>
      <c r="O13" s="35"/>
      <c r="P13" s="35"/>
    </row>
    <row r="14" spans="1:16" ht="13.5" customHeight="1" thickTop="1">
      <c r="A14" s="472" t="s">
        <v>22</v>
      </c>
      <c r="B14" s="473"/>
      <c r="C14" s="59"/>
      <c r="D14" s="44">
        <f>IF(C14&gt;0,IF(+'Level model'!$B$9&lt;&gt;0,IF(SUM(C27/+C14)&gt;0.25,"*",""),""),"")</f>
      </c>
      <c r="E14" s="59"/>
      <c r="F14" s="44">
        <f>IF(E14&gt;0,IF(+'Level model'!$B$9&lt;&gt;0,IF(SUM(E27/+E14)&gt;0.25,"*",""),""),"")</f>
      </c>
      <c r="G14" s="62">
        <f>IF($C$12="Unemployed",IF($E$12="Labour force",IF(+C14=0,IF(+E14=0,"","Col C please?"),IF(+E14=0,"Col C/Col E",+C14*100/+E14)),""),"")</f>
      </c>
      <c r="H14" s="44">
        <f>IF(SUM(G14)&gt;0,IF(+'Level model'!$B$9&lt;&gt;0,IF(SUM(G27)/SUM(G14)&gt;0.25,"*",""),""),"")</f>
      </c>
      <c r="I14" s="59"/>
      <c r="J14" s="44">
        <f>IF(I14&gt;0,IF(+'Level model'!$B$9&lt;&gt;0,IF(SUM(I27/+I14)&gt;0.25,"*",""),""),"")</f>
      </c>
      <c r="K14" s="319" t="str">
        <f>IF($I14&gt;0,IF($C14="","Numerator in Column C please"," ")," ")</f>
        <v> </v>
      </c>
      <c r="L14" s="8"/>
      <c r="M14" s="175"/>
      <c r="N14" s="35"/>
      <c r="O14" s="35"/>
      <c r="P14" s="35"/>
    </row>
    <row r="15" spans="1:16" ht="13.5" customHeight="1">
      <c r="A15" s="472" t="s">
        <v>23</v>
      </c>
      <c r="B15" s="473"/>
      <c r="C15" s="60"/>
      <c r="D15" s="44">
        <f>IF(C15&gt;0,IF(+'Level model'!$B$9&lt;&gt;0,IF(SUM(C28/+C15)&gt;0.25,"*",""),""),"")</f>
      </c>
      <c r="E15" s="60"/>
      <c r="F15" s="44">
        <f>IF(E15&gt;0,IF(+'Level model'!$B$9&lt;&gt;0,IF(SUM(E28/+E15)&gt;0.25,"*",""),""),"")</f>
      </c>
      <c r="G15" s="62">
        <f aca="true" t="shared" si="0" ref="G15:G22">IF($C$12="Unemployed",IF($E$12="Labour force",IF(+C15=0,IF(+E15=0,"","Col C please?"),IF(+E15=0,"Col C/Col E",+C15*100/+E15)),""),"")</f>
      </c>
      <c r="H15" s="44">
        <f>IF(SUM(G15)&gt;0,IF(+'Level model'!$B$9&lt;&gt;0,IF(SUM(G28)/SUM(G15)&gt;0.25,"*",""),""),"")</f>
      </c>
      <c r="I15" s="60"/>
      <c r="J15" s="44">
        <f>IF(I15&gt;0,IF(+'Level model'!$B$9&lt;&gt;0,IF(SUM(I28/+I15)&gt;0.25,"*",""),""),"")</f>
      </c>
      <c r="K15" s="319" t="str">
        <f aca="true" t="shared" si="1" ref="K15:K22">IF($I15&gt;0,IF($C15="","Numerator in Column C please"," ")," ")</f>
        <v> </v>
      </c>
      <c r="L15" s="8"/>
      <c r="M15" s="45"/>
      <c r="N15" s="35"/>
      <c r="O15" s="35"/>
      <c r="P15" s="35"/>
    </row>
    <row r="16" spans="1:16" ht="13.5" customHeight="1">
      <c r="A16" s="12" t="s">
        <v>24</v>
      </c>
      <c r="B16" s="8"/>
      <c r="C16" s="60"/>
      <c r="D16" s="44">
        <f>IF(C16&gt;0,IF(+'Level model'!$B$9&lt;&gt;0,IF(SUM(C29/+C16)&gt;0.25,"*",""),""),"")</f>
      </c>
      <c r="E16" s="60"/>
      <c r="F16" s="44">
        <f>IF(E16&gt;0,IF(+'Level model'!$B$9&lt;&gt;0,IF(SUM(E29/+E16)&gt;0.25,"*",""),""),"")</f>
      </c>
      <c r="G16" s="62">
        <f t="shared" si="0"/>
      </c>
      <c r="H16" s="44">
        <f>IF(SUM(G16)&gt;0,IF(+'Level model'!$B$9&lt;&gt;0,IF(SUM(G29)/SUM(G16)&gt;0.25,"*",""),""),"")</f>
      </c>
      <c r="I16" s="60"/>
      <c r="J16" s="44">
        <f>IF(I16&gt;0,IF(+'Level model'!$B$9&lt;&gt;0,IF(SUM(I29/+I16)&gt;0.25,"*",""),""),"")</f>
      </c>
      <c r="K16" s="319" t="str">
        <f t="shared" si="1"/>
        <v> </v>
      </c>
      <c r="L16" s="8"/>
      <c r="M16" s="45"/>
      <c r="N16" s="35"/>
      <c r="O16" s="35"/>
      <c r="P16" s="35"/>
    </row>
    <row r="17" spans="1:16" ht="13.5" customHeight="1">
      <c r="A17" s="12" t="s">
        <v>25</v>
      </c>
      <c r="B17" s="8"/>
      <c r="C17" s="60"/>
      <c r="D17" s="44">
        <f>IF(C17&gt;0,IF(+'Level model'!$B$9&lt;&gt;0,IF(SUM(C30/+C17)&gt;0.25,"*",""),""),"")</f>
      </c>
      <c r="E17" s="60"/>
      <c r="F17" s="44">
        <f>IF(E17&gt;0,IF(+'Level model'!$B$9&lt;&gt;0,IF(SUM(E30/+E17)&gt;0.25,"*",""),""),"")</f>
      </c>
      <c r="G17" s="62">
        <f t="shared" si="0"/>
      </c>
      <c r="H17" s="44">
        <f>IF(SUM(G17)&gt;0,IF(+'Level model'!$B$9&lt;&gt;0,IF(SUM(G30)/SUM(G17)&gt;0.25,"*",""),""),"")</f>
      </c>
      <c r="I17" s="60"/>
      <c r="J17" s="44">
        <f>IF(I17&gt;0,IF(+'Level model'!$B$9&lt;&gt;0,IF(SUM(I30/+I17)&gt;0.25,"*",""),""),"")</f>
      </c>
      <c r="K17" s="319" t="str">
        <f t="shared" si="1"/>
        <v> </v>
      </c>
      <c r="L17" s="8"/>
      <c r="M17" s="45"/>
      <c r="N17" s="35"/>
      <c r="O17" s="35"/>
      <c r="P17" s="35"/>
    </row>
    <row r="18" spans="1:16" ht="13.5" customHeight="1">
      <c r="A18" s="12" t="s">
        <v>26</v>
      </c>
      <c r="B18" s="8"/>
      <c r="C18" s="60"/>
      <c r="D18" s="44">
        <f>IF(C18&gt;0,IF(+'Level model'!$B$9&lt;&gt;0,IF(SUM(C31/+C18)&gt;0.25,"*",""),""),"")</f>
      </c>
      <c r="E18" s="60"/>
      <c r="F18" s="44">
        <f>IF(E18&gt;0,IF(+'Level model'!$B$9&lt;&gt;0,IF(SUM(E31/+E18)&gt;0.25,"*",""),""),"")</f>
      </c>
      <c r="G18" s="62">
        <f t="shared" si="0"/>
      </c>
      <c r="H18" s="44">
        <f>IF(SUM(G18)&gt;0,IF(+'Level model'!$B$9&lt;&gt;0,IF(SUM(G31)/SUM(G18)&gt;0.25,"*",""),""),"")</f>
      </c>
      <c r="I18" s="60"/>
      <c r="J18" s="44">
        <f>IF(I18&gt;0,IF(+'Level model'!$B$9&lt;&gt;0,IF(SUM(I31/+I18)&gt;0.25,"*",""),""),"")</f>
      </c>
      <c r="K18" s="319" t="str">
        <f t="shared" si="1"/>
        <v> </v>
      </c>
      <c r="L18" s="8"/>
      <c r="M18" s="45"/>
      <c r="N18" s="35"/>
      <c r="O18" s="35"/>
      <c r="P18" s="35"/>
    </row>
    <row r="19" spans="1:16" ht="13.5" customHeight="1">
      <c r="A19" s="12" t="s">
        <v>27</v>
      </c>
      <c r="B19" s="8"/>
      <c r="C19" s="60"/>
      <c r="D19" s="44">
        <f>IF(C19&gt;0,IF(+'Level model'!$B$9&lt;&gt;0,IF(SUM(C32/+C19)&gt;0.25,"*",""),""),"")</f>
      </c>
      <c r="E19" s="60"/>
      <c r="F19" s="44">
        <f>IF(E19&gt;0,IF(+'Level model'!$B$9&lt;&gt;0,IF(SUM(E32/+E19)&gt;0.25,"*",""),""),"")</f>
      </c>
      <c r="G19" s="62">
        <f t="shared" si="0"/>
      </c>
      <c r="H19" s="44">
        <f>IF(SUM(G19)&gt;0,IF(+'Level model'!$B$9&lt;&gt;0,IF(SUM(G32)/SUM(G19)&gt;0.25,"*",""),""),"")</f>
      </c>
      <c r="I19" s="60"/>
      <c r="J19" s="44">
        <f>IF(I19&gt;0,IF(+'Level model'!$B$9&lt;&gt;0,IF(SUM(I32/+I19)&gt;0.25,"*",""),""),"")</f>
      </c>
      <c r="K19" s="319" t="str">
        <f t="shared" si="1"/>
        <v> </v>
      </c>
      <c r="L19" s="8"/>
      <c r="M19" s="45"/>
      <c r="N19" s="35"/>
      <c r="O19" s="35"/>
      <c r="P19" s="35"/>
    </row>
    <row r="20" spans="1:16" ht="13.5" customHeight="1">
      <c r="A20" s="12" t="s">
        <v>28</v>
      </c>
      <c r="B20" s="8"/>
      <c r="C20" s="60"/>
      <c r="D20" s="44">
        <f>IF(C20&gt;0,IF(+'Level model'!$B$9&lt;&gt;0,IF(SUM(C33/+C20)&gt;0.25,"*",""),""),"")</f>
      </c>
      <c r="E20" s="60"/>
      <c r="F20" s="44">
        <f>IF(E20&gt;0,IF(+'Level model'!$B$9&lt;&gt;0,IF(SUM(E33/+E20)&gt;0.25,"*",""),""),"")</f>
      </c>
      <c r="G20" s="62">
        <f t="shared" si="0"/>
      </c>
      <c r="H20" s="44">
        <f>IF(SUM(G20)&gt;0,IF(+'Level model'!$B$9&lt;&gt;0,IF(SUM(G33)/SUM(G20)&gt;0.25,"*",""),""),"")</f>
      </c>
      <c r="I20" s="60"/>
      <c r="J20" s="44">
        <f>IF(I20&gt;0,IF(+'Level model'!$B$9&lt;&gt;0,IF(SUM(I33/+I20)&gt;0.25,"*",""),""),"")</f>
      </c>
      <c r="K20" s="319" t="str">
        <f t="shared" si="1"/>
        <v> </v>
      </c>
      <c r="L20" s="8"/>
      <c r="M20" s="45"/>
      <c r="N20" s="35"/>
      <c r="O20" s="35"/>
      <c r="P20" s="35"/>
    </row>
    <row r="21" spans="1:16" ht="13.5" customHeight="1">
      <c r="A21" s="472" t="s">
        <v>29</v>
      </c>
      <c r="B21" s="473"/>
      <c r="C21" s="60"/>
      <c r="D21" s="44">
        <f>IF(C21&gt;0,IF(+'Level model'!$B$9&lt;&gt;0,IF(SUM(C34/+C21)&gt;0.25,"*",""),""),"")</f>
      </c>
      <c r="E21" s="60"/>
      <c r="F21" s="44">
        <f>IF(E21&gt;0,IF(+'Level model'!$B$9&lt;&gt;0,IF(SUM(E34/+E21)&gt;0.25,"*",""),""),"")</f>
      </c>
      <c r="G21" s="62">
        <f t="shared" si="0"/>
      </c>
      <c r="H21" s="44">
        <f>IF(SUM(G21)&gt;0,IF(+'Level model'!$B$9&lt;&gt;0,IF(SUM(G34)/SUM(G21)&gt;0.25,"*",""),""),"")</f>
      </c>
      <c r="I21" s="60"/>
      <c r="J21" s="44">
        <f>IF(I21&gt;0,IF(+'Level model'!$B$9&lt;&gt;0,IF(SUM(I34/+I21)&gt;0.25,"*",""),""),"")</f>
      </c>
      <c r="K21" s="319" t="str">
        <f t="shared" si="1"/>
        <v> </v>
      </c>
      <c r="L21" s="8"/>
      <c r="M21" s="45"/>
      <c r="N21" s="35"/>
      <c r="O21" s="35"/>
      <c r="P21" s="35"/>
    </row>
    <row r="22" spans="1:16" ht="13.5" customHeight="1" thickBot="1">
      <c r="A22" s="46" t="s">
        <v>30</v>
      </c>
      <c r="B22" s="8"/>
      <c r="C22" s="61"/>
      <c r="D22" s="44">
        <f>IF(C22&gt;0,IF(+'Level model'!$B$9&lt;&gt;0,IF(SUM(C35/+C22)&gt;0.25,"*",""),""),"")</f>
      </c>
      <c r="E22" s="61"/>
      <c r="F22" s="44">
        <f>IF(E22&gt;0,IF(+'Level model'!$B$9&lt;&gt;0,IF(SUM(E35/+E22)&gt;0.25,"*",""),""),"")</f>
      </c>
      <c r="G22" s="62">
        <f t="shared" si="0"/>
      </c>
      <c r="H22" s="44">
        <f>IF(SUM(G22)&gt;0,IF(+'Level model'!$B$9&lt;&gt;0,IF(SUM(G35)/SUM(G22)&gt;0.25,"*",""),""),"")</f>
      </c>
      <c r="I22" s="61"/>
      <c r="J22" s="44">
        <f>IF(I22&gt;0,IF(+'Level model'!$B$9&lt;&gt;0,IF(SUM(I35/+I22)&gt;0.25,"*",""),""),"")</f>
      </c>
      <c r="K22" s="319" t="str">
        <f t="shared" si="1"/>
        <v> </v>
      </c>
      <c r="L22" s="8"/>
      <c r="M22" s="45"/>
      <c r="N22" s="35"/>
      <c r="O22" s="35"/>
      <c r="P22" s="35"/>
    </row>
    <row r="23" spans="1:16" ht="10.5" customHeight="1" thickTop="1">
      <c r="A23" s="46"/>
      <c r="B23" s="8"/>
      <c r="C23" s="47"/>
      <c r="D23" s="12"/>
      <c r="E23" s="52"/>
      <c r="F23" s="12"/>
      <c r="G23" s="52"/>
      <c r="H23" s="12"/>
      <c r="I23" s="52"/>
      <c r="J23" s="10"/>
      <c r="K23" s="8"/>
      <c r="L23" s="8"/>
      <c r="M23" s="45"/>
      <c r="N23" s="35"/>
      <c r="O23" s="35"/>
      <c r="P23" s="35"/>
    </row>
    <row r="24" spans="1:16" ht="13.5" customHeight="1">
      <c r="A24" s="46" t="s">
        <v>152</v>
      </c>
      <c r="B24" s="8"/>
      <c r="C24" s="24" t="s">
        <v>34</v>
      </c>
      <c r="D24" s="48"/>
      <c r="E24" s="49"/>
      <c r="F24" s="49"/>
      <c r="G24" s="8"/>
      <c r="H24" s="48"/>
      <c r="I24" s="172">
        <f>IF($C$12="Select estimate type","",$C$12)</f>
      </c>
      <c r="J24" s="8"/>
      <c r="K24" s="50" t="s">
        <v>41</v>
      </c>
      <c r="L24" s="45"/>
      <c r="M24" s="45"/>
      <c r="N24" s="35"/>
      <c r="O24" s="35"/>
      <c r="P24" s="35"/>
    </row>
    <row r="25" spans="1:16" ht="13.5" customHeight="1">
      <c r="A25" s="8"/>
      <c r="C25" s="172" t="str">
        <f>IF(C12="Select estimate type","Estimate type",C12)</f>
        <v>Estimate type</v>
      </c>
      <c r="D25" s="25"/>
      <c r="E25" s="172" t="str">
        <f>IF(E12="Select estimate type","Estimate type",E12)</f>
        <v>Estimate type</v>
      </c>
      <c r="F25" s="25"/>
      <c r="G25" s="25" t="s">
        <v>36</v>
      </c>
      <c r="H25" s="43"/>
      <c r="I25" s="172" t="str">
        <f>IF($C$12="Select estimate type","Population rate","to Population rate")</f>
        <v>Population rate</v>
      </c>
      <c r="J25" s="25"/>
      <c r="K25" s="172" t="str">
        <f>IF(C12="Select estimate type","Estimate type",C12)</f>
        <v>Estimate type</v>
      </c>
      <c r="L25" s="25"/>
      <c r="M25" s="172" t="str">
        <f>IF(E12="Select estimate type","Estimate type",E12)</f>
        <v>Estimate type</v>
      </c>
      <c r="N25" s="8"/>
      <c r="O25" s="8"/>
      <c r="P25" s="35"/>
    </row>
    <row r="26" spans="1:16" ht="13.5" customHeight="1">
      <c r="A26" s="8"/>
      <c r="B26" s="8"/>
      <c r="C26" s="25" t="s">
        <v>32</v>
      </c>
      <c r="D26" s="25"/>
      <c r="E26" s="25" t="s">
        <v>35</v>
      </c>
      <c r="F26" s="25"/>
      <c r="G26" s="25" t="s">
        <v>38</v>
      </c>
      <c r="H26" s="25"/>
      <c r="I26" s="25" t="s">
        <v>40</v>
      </c>
      <c r="J26" s="25"/>
      <c r="K26" s="25" t="s">
        <v>42</v>
      </c>
      <c r="L26" s="25"/>
      <c r="M26" s="25" t="s">
        <v>43</v>
      </c>
      <c r="N26" s="8"/>
      <c r="O26" s="8"/>
      <c r="P26" s="35"/>
    </row>
    <row r="27" spans="1:16" ht="13.5" customHeight="1">
      <c r="A27" s="12" t="s">
        <v>22</v>
      </c>
      <c r="B27" s="8"/>
      <c r="C27" s="63">
        <f>IF(OR(C$12="Employed",C$12="Labour force",C$12="Civilian population"),C52,IF(C$12="Unemployed",C65,IF(C$12="Not in the labour force",C78,"")))</f>
      </c>
      <c r="D27" s="44"/>
      <c r="E27" s="63">
        <f>IF(OR(E$12="Employed",E$12="Labour force",E$12="Civilian population"),E52,IF(E$12="Unemployed",E65,IF(E$12="Not in the labour force",E78,"")))</f>
      </c>
      <c r="F27" s="52"/>
      <c r="G27" s="62">
        <f>IF(SUM(G14)&gt;0,IF(+'Level model'!$B$9&lt;&gt;0,(SQRT((+C27/+C14*100)^2-(+E27/+E14*100)^2)*SUM(G14)/100),""),"")</f>
      </c>
      <c r="H27" s="52"/>
      <c r="I27" s="62">
        <f>IF(OR($C$12="Labour force",$C$12="Employed",$C$12="Unemployed",$C$12="Not in the labour force"),IF(C27&gt;0,IF(+'Level model'!$B$9&lt;&gt;0,IF(+I14&gt;0,IF(+C14=0,"",+C27/C14*I14),""),""),""),"")</f>
      </c>
      <c r="J27" s="52"/>
      <c r="K27" s="62">
        <f>IF(C27&gt;0,IF(+'Level model'!$B$9&lt;&gt;0,IF(+C14&gt;0,(+C27*100/C14),""),""),"")</f>
      </c>
      <c r="L27" s="44">
        <f>IF(C27&gt;0,IF(+'Level model'!$B$9&lt;&gt;0,IF(C14&gt;0,IF(SUM(C27/+C14)&gt;0.25,"*",""),""),""),"")</f>
      </c>
      <c r="M27" s="62">
        <f>IF(E27&gt;0,IF(+'Level model'!$B$9&lt;&gt;0,IF(+E14&gt;0,(+E27*100/E14),""),""),"")</f>
      </c>
      <c r="N27" s="44">
        <f>IF(E27&gt;0,IF(+'Level model'!$B$9&lt;&gt;0,IF(E14&gt;0,IF(SUM(E27/+E14)&gt;0.25,"*",""),""),""),"")</f>
      </c>
      <c r="O27" s="8"/>
      <c r="P27" s="35"/>
    </row>
    <row r="28" spans="1:16" ht="13.5" customHeight="1">
      <c r="A28" s="12" t="s">
        <v>23</v>
      </c>
      <c r="B28" s="8"/>
      <c r="C28" s="63">
        <f aca="true" t="shared" si="2" ref="C28:C35">IF(OR(C$12="Employed",C$12="Labour force",C$12="Civilian population"),C53,IF(C$12="Unemployed",C66,IF(C$12="Not in the labour force",C79,"")))</f>
      </c>
      <c r="D28" s="44"/>
      <c r="E28" s="63">
        <f aca="true" t="shared" si="3" ref="E28:E35">IF(OR(E$12="Employed",E$12="Labour force",E$12="Civilian population"),E53,IF(E$12="Unemployed",E66,IF(E$12="Not in the labour force",E79,"")))</f>
      </c>
      <c r="F28" s="52"/>
      <c r="G28" s="62">
        <f>IF(SUM(G15)&gt;0,IF(+'Level model'!$B$9&lt;&gt;0,(SQRT((+C28/+C15*100)^2-(+E28/+E15*100)^2)*SUM(G15)/100),""),"")</f>
      </c>
      <c r="H28" s="52"/>
      <c r="I28" s="62">
        <f>IF(OR($C$12="Labour force",$C$12="Employed",$C$12="Unemployed",$C$12="Not in the labour force"),IF(C28&gt;0,IF(+'Level model'!$B$9&lt;&gt;0,IF(+I15&gt;0,IF(+C15=0,"",+C28/C15*I15),""),""),""),"")</f>
      </c>
      <c r="J28" s="52"/>
      <c r="K28" s="62">
        <f>IF(C28&gt;0,IF(+'Level model'!$B$9&lt;&gt;0,IF(+C15&gt;0,(+C28*100/C15),""),""),"")</f>
      </c>
      <c r="L28" s="44">
        <f>IF(C28&gt;0,IF(+'Level model'!$B$9&lt;&gt;0,IF(C15&gt;0,IF(SUM(C28/+C15)&gt;0.25,"*",""),""),""),"")</f>
      </c>
      <c r="M28" s="62">
        <f>IF(E28&gt;0,IF(+'Level model'!$B$9&lt;&gt;0,IF(+E15&gt;0,(+E28*100/E15),""),""),"")</f>
      </c>
      <c r="N28" s="44">
        <f>IF(E28&gt;0,IF(+'Level model'!$B$9&lt;&gt;0,IF(E15&gt;0,IF(SUM(E28/+E15)&gt;0.25,"*",""),""),""),"")</f>
      </c>
      <c r="O28" s="8"/>
      <c r="P28" s="35"/>
    </row>
    <row r="29" spans="1:16" ht="13.5" customHeight="1">
      <c r="A29" s="12" t="s">
        <v>24</v>
      </c>
      <c r="B29" s="8"/>
      <c r="C29" s="63">
        <f t="shared" si="2"/>
      </c>
      <c r="D29" s="44"/>
      <c r="E29" s="63">
        <f t="shared" si="3"/>
      </c>
      <c r="F29" s="52"/>
      <c r="G29" s="62">
        <f>IF(SUM(G16)&gt;0,IF(+'Level model'!$B$9&lt;&gt;0,(SQRT((+C29/+C16*100)^2-(+E29/+E16*100)^2)*SUM(G16)/100),""),"")</f>
      </c>
      <c r="H29" s="52"/>
      <c r="I29" s="62">
        <f>IF(OR($C$12="Labour force",$C$12="Employed",$C$12="Unemployed",$C$12="Not in the labour force"),IF(C29&gt;0,IF(+'Level model'!$B$9&lt;&gt;0,IF(+I16&gt;0,IF(+C16=0,"",+C29/C16*I16),""),""),""),"")</f>
      </c>
      <c r="J29" s="52"/>
      <c r="K29" s="62">
        <f>IF(C29&gt;0,IF(+'Level model'!$B$9&lt;&gt;0,IF(+C16&gt;0,(+C29*100/C16),""),""),"")</f>
      </c>
      <c r="L29" s="44">
        <f>IF(C29&gt;0,IF(+'Level model'!$B$9&lt;&gt;0,IF(C16&gt;0,IF(SUM(C29/+C16)&gt;0.25,"*",""),""),""),"")</f>
      </c>
      <c r="M29" s="62">
        <f>IF(E29&gt;0,IF(+'Level model'!$B$9&lt;&gt;0,IF(+E16&gt;0,(+E29*100/E16),""),""),"")</f>
      </c>
      <c r="N29" s="44">
        <f>IF(E29&gt;0,IF(+'Level model'!$B$9&lt;&gt;0,IF(E16&gt;0,IF(SUM(E29/+E16)&gt;0.25,"*",""),""),""),"")</f>
      </c>
      <c r="O29" s="8"/>
      <c r="P29" s="35"/>
    </row>
    <row r="30" spans="1:16" ht="13.5" customHeight="1">
      <c r="A30" s="12" t="s">
        <v>25</v>
      </c>
      <c r="B30" s="8"/>
      <c r="C30" s="63">
        <f t="shared" si="2"/>
      </c>
      <c r="D30" s="44"/>
      <c r="E30" s="63">
        <f t="shared" si="3"/>
      </c>
      <c r="F30" s="52"/>
      <c r="G30" s="62">
        <f>IF(SUM(G17)&gt;0,IF(+'Level model'!$B$9&lt;&gt;0,(SQRT((+C30/+C17*100)^2-(+E30/+E17*100)^2)*SUM(G17)/100),""),"")</f>
      </c>
      <c r="H30" s="52"/>
      <c r="I30" s="62">
        <f>IF(OR($C$12="Labour force",$C$12="Employed",$C$12="Unemployed",$C$12="Not in the labour force"),IF(C30&gt;0,IF(+'Level model'!$B$9&lt;&gt;0,IF(+I17&gt;0,IF(+C17=0,"",+C30/C17*I17),""),""),""),"")</f>
      </c>
      <c r="J30" s="52"/>
      <c r="K30" s="62">
        <f>IF(C30&gt;0,IF(+'Level model'!$B$9&lt;&gt;0,IF(+C17&gt;0,(+C30*100/C17),""),""),"")</f>
      </c>
      <c r="L30" s="44">
        <f>IF(C30&gt;0,IF(+'Level model'!$B$9&lt;&gt;0,IF(C17&gt;0,IF(SUM(C30/+C17)&gt;0.25,"*",""),""),""),"")</f>
      </c>
      <c r="M30" s="62">
        <f>IF(E30&gt;0,IF(+'Level model'!$B$9&lt;&gt;0,IF(+E17&gt;0,(+E30*100/E17),""),""),"")</f>
      </c>
      <c r="N30" s="44">
        <f>IF(E30&gt;0,IF(+'Level model'!$B$9&lt;&gt;0,IF(E17&gt;0,IF(SUM(E30/+E17)&gt;0.25,"*",""),""),""),"")</f>
      </c>
      <c r="O30" s="8"/>
      <c r="P30" s="35"/>
    </row>
    <row r="31" spans="1:16" ht="13.5" customHeight="1">
      <c r="A31" s="12" t="s">
        <v>26</v>
      </c>
      <c r="B31" s="8"/>
      <c r="C31" s="63">
        <f t="shared" si="2"/>
      </c>
      <c r="D31" s="44"/>
      <c r="E31" s="63">
        <f t="shared" si="3"/>
      </c>
      <c r="F31" s="52"/>
      <c r="G31" s="62">
        <f>IF(SUM(G18)&gt;0,IF(+'Level model'!$B$9&lt;&gt;0,(SQRT((+C31/+C18*100)^2-(+E31/+E18*100)^2)*SUM(G18)/100),""),"")</f>
      </c>
      <c r="H31" s="52"/>
      <c r="I31" s="62">
        <f>IF(OR($C$12="Labour force",$C$12="Employed",$C$12="Unemployed",$C$12="Not in the labour force"),IF(C31&gt;0,IF(+'Level model'!$B$9&lt;&gt;0,IF(+I18&gt;0,IF(+C18=0,"",+C31/C18*I18),""),""),""),"")</f>
      </c>
      <c r="J31" s="52"/>
      <c r="K31" s="62">
        <f>IF(C31&gt;0,IF(+'Level model'!$B$9&lt;&gt;0,IF(+C18&gt;0,(+C31*100/C18),""),""),"")</f>
      </c>
      <c r="L31" s="44">
        <f>IF(C31&gt;0,IF(+'Level model'!$B$9&lt;&gt;0,IF(C18&gt;0,IF(SUM(C31/+C18)&gt;0.25,"*",""),""),""),"")</f>
      </c>
      <c r="M31" s="62">
        <f>IF(E31&gt;0,IF(+'Level model'!$B$9&lt;&gt;0,IF(+E18&gt;0,(+E31*100/E18),""),""),"")</f>
      </c>
      <c r="N31" s="44">
        <f>IF(E31&gt;0,IF(+'Level model'!$B$9&lt;&gt;0,IF(E18&gt;0,IF(SUM(E31/+E18)&gt;0.25,"*",""),""),""),"")</f>
      </c>
      <c r="O31" s="8"/>
      <c r="P31" s="35"/>
    </row>
    <row r="32" spans="1:16" ht="13.5" customHeight="1">
      <c r="A32" s="12" t="s">
        <v>27</v>
      </c>
      <c r="B32" s="8"/>
      <c r="C32" s="63">
        <f t="shared" si="2"/>
      </c>
      <c r="D32" s="44"/>
      <c r="E32" s="63">
        <f t="shared" si="3"/>
      </c>
      <c r="F32" s="52"/>
      <c r="G32" s="62">
        <f>IF(SUM(G19)&gt;0,IF(+'Level model'!$B$9&lt;&gt;0,(SQRT((+C32/+C19*100)^2-(+E32/+E19*100)^2)*SUM(G19)/100),""),"")</f>
      </c>
      <c r="H32" s="52"/>
      <c r="I32" s="62">
        <f>IF(OR($C$12="Labour force",$C$12="Employed",$C$12="Unemployed",$C$12="Not in the labour force"),IF(C32&gt;0,IF(+'Level model'!$B$9&lt;&gt;0,IF(+I19&gt;0,IF(+C19=0,"",+C32/C19*I19),""),""),""),"")</f>
      </c>
      <c r="J32" s="52"/>
      <c r="K32" s="62">
        <f>IF(C32&gt;0,IF(+'Level model'!$B$9&lt;&gt;0,IF(+C19&gt;0,(+C32*100/C19),""),""),"")</f>
      </c>
      <c r="L32" s="44">
        <f>IF(C32&gt;0,IF(+'Level model'!$B$9&lt;&gt;0,IF(C19&gt;0,IF(SUM(C32/+C19)&gt;0.25,"*",""),""),""),"")</f>
      </c>
      <c r="M32" s="62">
        <f>IF(E32&gt;0,IF(+'Level model'!$B$9&lt;&gt;0,IF(+E19&gt;0,(+E32*100/E19),""),""),"")</f>
      </c>
      <c r="N32" s="44">
        <f>IF(E32&gt;0,IF(+'Level model'!$B$9&lt;&gt;0,IF(E19&gt;0,IF(SUM(E32/+E19)&gt;0.25,"*",""),""),""),"")</f>
      </c>
      <c r="O32" s="8"/>
      <c r="P32" s="35"/>
    </row>
    <row r="33" spans="1:16" ht="13.5" customHeight="1">
      <c r="A33" s="12" t="s">
        <v>28</v>
      </c>
      <c r="B33" s="8"/>
      <c r="C33" s="63">
        <f t="shared" si="2"/>
      </c>
      <c r="D33" s="44"/>
      <c r="E33" s="63">
        <f t="shared" si="3"/>
      </c>
      <c r="F33" s="52"/>
      <c r="G33" s="62">
        <f>IF(SUM(G20)&gt;0,IF(+'Level model'!$B$9&lt;&gt;0,(SQRT((+C33/+C20*100)^2-(+E33/+E20*100)^2)*SUM(G20)/100),""),"")</f>
      </c>
      <c r="H33" s="52"/>
      <c r="I33" s="62">
        <f>IF(OR($C$12="Labour force",$C$12="Employed",$C$12="Unemployed",$C$12="Not in the labour force"),IF(C33&gt;0,IF(+'Level model'!$B$9&lt;&gt;0,IF(+I20&gt;0,IF(+C20=0,"",+C33/C20*I20),""),""),""),"")</f>
      </c>
      <c r="J33" s="52"/>
      <c r="K33" s="62">
        <f>IF(C33&gt;0,IF(+'Level model'!$B$9&lt;&gt;0,IF(+C20&gt;0,(+C33*100/C20),""),""),"")</f>
      </c>
      <c r="L33" s="44">
        <f>IF(C33&gt;0,IF(+'Level model'!$B$9&lt;&gt;0,IF(C20&gt;0,IF(SUM(C33/+C20)&gt;0.25,"*",""),""),""),"")</f>
      </c>
      <c r="M33" s="62">
        <f>IF(E33&gt;0,IF(+'Level model'!$B$9&lt;&gt;0,IF(+E20&gt;0,(+E33*100/E20),""),""),"")</f>
      </c>
      <c r="N33" s="44">
        <f>IF(E33&gt;0,IF(+'Level model'!$B$9&lt;&gt;0,IF(E20&gt;0,IF(SUM(E33/+E20)&gt;0.25,"*",""),""),""),"")</f>
      </c>
      <c r="O33" s="8"/>
      <c r="P33" s="35"/>
    </row>
    <row r="34" spans="1:16" ht="13.5" customHeight="1">
      <c r="A34" s="12" t="s">
        <v>29</v>
      </c>
      <c r="B34" s="8"/>
      <c r="C34" s="63">
        <f t="shared" si="2"/>
      </c>
      <c r="D34" s="44"/>
      <c r="E34" s="63">
        <f t="shared" si="3"/>
      </c>
      <c r="F34" s="52"/>
      <c r="G34" s="62">
        <f>IF(SUM(G21)&gt;0,IF(+'Level model'!$B$9&lt;&gt;0,(SQRT((+C34/+C21*100)^2-(+E34/+E21*100)^2)*SUM(G21)/100),""),"")</f>
      </c>
      <c r="H34" s="52"/>
      <c r="I34" s="62">
        <f>IF(OR($C$12="Labour force",$C$12="Employed",$C$12="Unemployed",$C$12="Not in the labour force"),IF(C34&gt;0,IF(+'Level model'!$B$9&lt;&gt;0,IF(+I21&gt;0,IF(+C21=0,"",+C34/C21*I21),""),""),""),"")</f>
      </c>
      <c r="J34" s="52"/>
      <c r="K34" s="62">
        <f>IF(C34&gt;0,IF(+'Level model'!$B$9&lt;&gt;0,IF(+C21&gt;0,(+C34*100/C21),""),""),"")</f>
      </c>
      <c r="L34" s="44">
        <f>IF(C34&gt;0,IF(+'Level model'!$B$9&lt;&gt;0,IF(C21&gt;0,IF(SUM(C34/+C21)&gt;0.25,"*",""),""),""),"")</f>
      </c>
      <c r="M34" s="62">
        <f>IF(E34&gt;0,IF(+'Level model'!$B$9&lt;&gt;0,IF(+E21&gt;0,(+E34*100/E21),""),""),"")</f>
      </c>
      <c r="N34" s="44">
        <f>IF(E34&gt;0,IF(+'Level model'!$B$9&lt;&gt;0,IF(E21&gt;0,IF(SUM(E34/+E21)&gt;0.25,"*",""),""),""),"")</f>
      </c>
      <c r="O34" s="8"/>
      <c r="P34" s="35"/>
    </row>
    <row r="35" spans="1:16" ht="13.5" customHeight="1">
      <c r="A35" s="46" t="s">
        <v>30</v>
      </c>
      <c r="B35" s="8"/>
      <c r="C35" s="63">
        <f t="shared" si="2"/>
      </c>
      <c r="D35" s="44"/>
      <c r="E35" s="63">
        <f t="shared" si="3"/>
      </c>
      <c r="F35" s="52"/>
      <c r="G35" s="62">
        <f>IF(SUM(G22)&gt;0,IF(+'Level model'!$B$9&lt;&gt;0,(SQRT((+C35/+C22*100)^2-(+E35/+E22*100)^2)*SUM(G22)/100),""),"")</f>
      </c>
      <c r="H35" s="52"/>
      <c r="I35" s="62">
        <f>IF(OR($C$12="Labour force",$C$12="Employed",$C$12="Unemployed",$C$12="Not in the labour force"),IF(C35&gt;0,IF(+'Level model'!$B$9&lt;&gt;0,IF(+I22&gt;0,IF(+C22=0,"",+C35/C22*I22),""),""),""),"")</f>
      </c>
      <c r="J35" s="52"/>
      <c r="K35" s="62">
        <f>IF(C35&gt;0,IF(+'Level model'!$B$9&lt;&gt;0,IF(+C22&gt;0,(+C35*100/C22),""),""),"")</f>
      </c>
      <c r="L35" s="44">
        <f>IF(C35&gt;0,IF(+'Level model'!$B$9&lt;&gt;0,IF(C22&gt;0,IF(SUM(C35/+C22)&gt;0.25,"*",""),""),""),"")</f>
      </c>
      <c r="M35" s="62">
        <f>IF(E35&gt;0,IF(+'Level model'!$B$9&lt;&gt;0,IF(+E22&gt;0,(+E35*100/E22),""),""),"")</f>
      </c>
      <c r="N35" s="44">
        <f>IF(E35&gt;0,IF(+'Level model'!$B$9&lt;&gt;0,IF(E22&gt;0,IF(SUM(E35/+E22)&gt;0.25,"*",""),""),""),"")</f>
      </c>
      <c r="O35" s="8"/>
      <c r="P35" s="35"/>
    </row>
    <row r="36" spans="1:16" ht="13.5" customHeight="1">
      <c r="A36" s="8"/>
      <c r="B36" s="8"/>
      <c r="C36" s="56"/>
      <c r="D36" s="8"/>
      <c r="E36" s="56"/>
      <c r="F36" s="8"/>
      <c r="G36" s="56"/>
      <c r="H36" s="8"/>
      <c r="I36" s="56"/>
      <c r="J36" s="8"/>
      <c r="K36" s="47" t="s">
        <v>33</v>
      </c>
      <c r="L36" s="8"/>
      <c r="M36" s="56"/>
      <c r="N36" s="35"/>
      <c r="O36" s="35"/>
      <c r="P36" s="35"/>
    </row>
    <row r="37" spans="1:16" ht="50.25" customHeight="1">
      <c r="A37" s="474" t="s">
        <v>374</v>
      </c>
      <c r="B37" s="475"/>
      <c r="C37" s="475"/>
      <c r="D37" s="475"/>
      <c r="E37" s="475"/>
      <c r="F37" s="475"/>
      <c r="G37" s="475"/>
      <c r="H37" s="475"/>
      <c r="I37" s="475"/>
      <c r="J37" s="475"/>
      <c r="K37" s="475"/>
      <c r="L37" s="475"/>
      <c r="M37" s="475"/>
      <c r="N37" s="57"/>
      <c r="O37" s="35"/>
      <c r="P37" s="35"/>
    </row>
    <row r="38" spans="2:16" ht="12">
      <c r="B38" s="57"/>
      <c r="C38" s="57"/>
      <c r="D38" s="57"/>
      <c r="E38" s="57"/>
      <c r="F38" s="57"/>
      <c r="G38" s="57"/>
      <c r="H38" s="57"/>
      <c r="I38" s="57"/>
      <c r="J38" s="57"/>
      <c r="K38" s="57"/>
      <c r="L38" s="57"/>
      <c r="M38" s="57"/>
      <c r="N38" s="35"/>
      <c r="O38" s="35"/>
      <c r="P38" s="35"/>
    </row>
    <row r="39" spans="2:16" ht="12">
      <c r="B39" s="35"/>
      <c r="C39" s="35"/>
      <c r="D39" s="35"/>
      <c r="E39" s="35"/>
      <c r="F39" s="35"/>
      <c r="G39" s="35"/>
      <c r="H39" s="35"/>
      <c r="I39" s="35"/>
      <c r="J39" s="35"/>
      <c r="K39" s="35"/>
      <c r="L39" s="35"/>
      <c r="M39" s="35"/>
      <c r="N39" s="35"/>
      <c r="O39" s="35"/>
      <c r="P39" s="35"/>
    </row>
    <row r="40" spans="1:3" ht="15" customHeight="1">
      <c r="A40" s="449" t="s">
        <v>306</v>
      </c>
      <c r="B40" s="450"/>
      <c r="C40" s="1"/>
    </row>
    <row r="41" ht="0.75" customHeight="1"/>
    <row r="42" spans="1:15" ht="19.5" customHeight="1" hidden="1">
      <c r="A42" s="277" t="s">
        <v>219</v>
      </c>
      <c r="B42" s="317"/>
      <c r="C42" s="317"/>
      <c r="D42" s="317"/>
      <c r="E42" s="317"/>
      <c r="F42" s="317"/>
      <c r="G42" s="317"/>
      <c r="H42" s="317"/>
      <c r="I42" s="317"/>
      <c r="J42" s="317"/>
      <c r="K42" s="317"/>
      <c r="L42" s="317"/>
      <c r="M42" s="317"/>
      <c r="N42" s="317"/>
      <c r="O42" s="317"/>
    </row>
    <row r="43" ht="19.5" customHeight="1" hidden="1">
      <c r="A43" s="8" t="s">
        <v>206</v>
      </c>
    </row>
    <row r="44" ht="19.5" customHeight="1" hidden="1">
      <c r="A44" s="8" t="s">
        <v>207</v>
      </c>
    </row>
    <row r="45" ht="19.5" customHeight="1" hidden="1">
      <c r="A45" s="8" t="s">
        <v>209</v>
      </c>
    </row>
    <row r="46" ht="19.5" customHeight="1" hidden="1">
      <c r="A46" s="8" t="s">
        <v>208</v>
      </c>
    </row>
    <row r="47" ht="19.5" customHeight="1" hidden="1">
      <c r="A47" s="8" t="s">
        <v>256</v>
      </c>
    </row>
    <row r="48" ht="19.5" customHeight="1" hidden="1">
      <c r="A48" s="8" t="s">
        <v>220</v>
      </c>
    </row>
    <row r="49" spans="1:13" ht="19.5" customHeight="1" hidden="1">
      <c r="A49" s="173" t="s">
        <v>257</v>
      </c>
      <c r="B49" s="8"/>
      <c r="C49" s="24"/>
      <c r="D49" s="48"/>
      <c r="E49" s="49"/>
      <c r="F49" s="49"/>
      <c r="G49" s="8"/>
      <c r="H49" s="48"/>
      <c r="I49" s="49"/>
      <c r="J49" s="8"/>
      <c r="K49" s="50"/>
      <c r="L49" s="45"/>
      <c r="M49" s="45"/>
    </row>
    <row r="50" spans="1:13" ht="19.5" customHeight="1" hidden="1">
      <c r="A50" s="8"/>
      <c r="B50" s="8"/>
      <c r="C50" s="25" t="s">
        <v>31</v>
      </c>
      <c r="D50" s="25"/>
      <c r="E50" s="25" t="s">
        <v>31</v>
      </c>
      <c r="F50" s="25"/>
      <c r="G50" s="25"/>
      <c r="H50" s="43"/>
      <c r="I50" s="25"/>
      <c r="J50" s="25"/>
      <c r="K50" s="25"/>
      <c r="L50" s="25"/>
      <c r="M50" s="25"/>
    </row>
    <row r="51" spans="1:13" ht="19.5" customHeight="1" hidden="1">
      <c r="A51" s="8"/>
      <c r="B51" s="8"/>
      <c r="C51" s="25" t="s">
        <v>32</v>
      </c>
      <c r="D51" s="25"/>
      <c r="E51" s="25" t="s">
        <v>35</v>
      </c>
      <c r="F51" s="25"/>
      <c r="G51" s="25"/>
      <c r="H51" s="25"/>
      <c r="I51" s="25"/>
      <c r="J51" s="25"/>
      <c r="K51" s="25"/>
      <c r="L51" s="25"/>
      <c r="M51" s="25"/>
    </row>
    <row r="52" spans="1:13" ht="19.5" customHeight="1" hidden="1">
      <c r="A52" s="12" t="s">
        <v>22</v>
      </c>
      <c r="B52" s="8"/>
      <c r="C52" s="63">
        <f>IF(OR(C$12="Employed",C$12="Labour force",C$12="Civilian population"),IF(+'Level model'!$B$9&lt;&gt;0,IF(+C14&gt;0,(SUM(+C14*10^(+'Level model'!$B9+'Level model'!$C9*LOG10(+C14*1000)+(+'Level model'!$D9*(LOG10(+C14*1000)^2)+'Level model'!$E9*(LOG10(+C14*1000)-'Level model'!$G9)*(MAX((LOG10(+C14*1000)-'Level model'!$G9),0))+'Level model'!$F9*(LOG10(+C14*1000)-'Level model'!$H9)*MAX((LOG10(C14*1000)-'Level model'!$H9),0)))/100)),""),""),"")</f>
      </c>
      <c r="D52" s="63"/>
      <c r="E52" s="63">
        <f>IF(OR(E$12="Employed",E$12="Labour force",E$12="Civilian population"),IF(+'Level model'!$B$9&lt;&gt;0,IF(+E14&gt;0,(SUM(+E14*10^(+'Level model'!$B9+'Level model'!$C9*LOG10(+E14*1000)+(+'Level model'!$D9*(LOG10(+E14*1000)^2)+'Level model'!$E9*(LOG10(+E14*1000)-'Level model'!$G9)*(MAX((LOG10(+E14*1000)-'Level model'!$G9),0))+'Level model'!$F9*(LOG10(+E14*1000)-'Level model'!$H9)*MAX((LOG10(E14*1000)-'Level model'!$H9),0)))/100)),""),""),"")</f>
      </c>
      <c r="F52" s="52"/>
      <c r="G52" s="62"/>
      <c r="H52" s="52"/>
      <c r="I52" s="62"/>
      <c r="J52" s="52"/>
      <c r="K52" s="62"/>
      <c r="L52" s="44"/>
      <c r="M52" s="62"/>
    </row>
    <row r="53" spans="1:13" ht="19.5" customHeight="1" hidden="1">
      <c r="A53" s="12" t="s">
        <v>23</v>
      </c>
      <c r="B53" s="8"/>
      <c r="C53" s="63">
        <f>IF(OR(C$12="Employed",C$12="Labour force",C$12="Civilian population"),IF(+'Level model'!$B$9&lt;&gt;0,IF(+C15&gt;0,(SUM(+C15*10^(+'Level model'!$B10+'Level model'!$C10*LOG10(+C15*1000)+(+'Level model'!$D10*(LOG10(+C15*1000)^2)+'Level model'!$E10*(LOG10(+C15*1000)-'Level model'!$G10)*(MAX((LOG10(+C15*1000)-'Level model'!$G10),0))+'Level model'!$F10*(LOG10(+C15*1000)-'Level model'!$H10)*MAX((LOG10(C15*1000)-'Level model'!$H10),0)))/100)),""),""),"")</f>
      </c>
      <c r="D53" s="63"/>
      <c r="E53" s="63">
        <f>IF(OR(E$12="Employed",E$12="Labour force",E$12="Civilian population"),IF(+'Level model'!$B$9&lt;&gt;0,IF(+E15&gt;0,(SUM(+E15*10^(+'Level model'!$B10+'Level model'!$C10*LOG10(+E15*1000)+(+'Level model'!$D10*(LOG10(+E15*1000)^2)+'Level model'!$E10*(LOG10(+E15*1000)-'Level model'!$G10)*(MAX((LOG10(+E15*1000)-'Level model'!$G10),0))+'Level model'!$F10*(LOG10(+E15*1000)-'Level model'!$H10)*MAX((LOG10(E15*1000)-'Level model'!$H10),0)))/100)),""),""),"")</f>
      </c>
      <c r="F53" s="52"/>
      <c r="G53" s="62"/>
      <c r="H53" s="52"/>
      <c r="I53" s="62"/>
      <c r="J53" s="52"/>
      <c r="K53" s="62"/>
      <c r="L53" s="44"/>
      <c r="M53" s="62"/>
    </row>
    <row r="54" spans="1:13" ht="19.5" customHeight="1" hidden="1">
      <c r="A54" s="12" t="s">
        <v>24</v>
      </c>
      <c r="B54" s="8"/>
      <c r="C54" s="63">
        <f>IF(OR(C$12="Employed",C$12="Labour force",C$12="Civilian population"),IF(+'Level model'!$B$9&lt;&gt;0,IF(+C16&gt;0,(SUM(+C16*10^(+'Level model'!$B11+'Level model'!$C11*LOG10(+C16*1000)+(+'Level model'!$D11*(LOG10(+C16*1000)^2)+'Level model'!$E11*(LOG10(+C16*1000)-'Level model'!$G11)*(MAX((LOG10(+C16*1000)-'Level model'!$G11),0))+'Level model'!$F11*(LOG10(+C16*1000)-'Level model'!$H11)*MAX((LOG10(C16*1000)-'Level model'!$H11),0)))/100)),""),""),"")</f>
      </c>
      <c r="D54" s="63"/>
      <c r="E54" s="63">
        <f>IF(OR(E$12="Employed",E$12="Labour force",E$12="Civilian population"),IF(+'Level model'!$B$9&lt;&gt;0,IF(+E16&gt;0,(SUM(+E16*10^(+'Level model'!$B11+'Level model'!$C11*LOG10(+E16*1000)+(+'Level model'!$D11*(LOG10(+E16*1000)^2)+'Level model'!$E11*(LOG10(+E16*1000)-'Level model'!$G11)*(MAX((LOG10(+E16*1000)-'Level model'!$G11),0))+'Level model'!$F11*(LOG10(+E16*1000)-'Level model'!$H11)*MAX((LOG10(E16*1000)-'Level model'!$H11),0)))/100)),""),""),"")</f>
      </c>
      <c r="F54" s="52"/>
      <c r="G54" s="62"/>
      <c r="H54" s="52"/>
      <c r="I54" s="62"/>
      <c r="J54" s="52"/>
      <c r="K54" s="62"/>
      <c r="L54" s="44"/>
      <c r="M54" s="62"/>
    </row>
    <row r="55" spans="1:13" ht="19.5" customHeight="1" hidden="1">
      <c r="A55" s="12" t="s">
        <v>25</v>
      </c>
      <c r="B55" s="8"/>
      <c r="C55" s="63">
        <f>IF(OR(C$12="Employed",C$12="Labour force",C$12="Civilian population"),IF(+'Level model'!$B$9&lt;&gt;0,IF(+C17&gt;0,(SUM(+C17*10^(+'Level model'!$B12+'Level model'!$C12*LOG10(+C17*1000)+(+'Level model'!$D12*(LOG10(+C17*1000)^2)+'Level model'!$E12*(LOG10(+C17*1000)-'Level model'!$G12)*(MAX((LOG10(+C17*1000)-'Level model'!$G12),0))+'Level model'!$F12*(LOG10(+C17*1000)-'Level model'!$H12)*MAX((LOG10(C17*1000)-'Level model'!$H12),0)))/100)),""),""),"")</f>
      </c>
      <c r="D55" s="63"/>
      <c r="E55" s="63">
        <f>IF(OR(E$12="Employed",E$12="Labour force",E$12="Civilian population"),IF(+'Level model'!$B$9&lt;&gt;0,IF(+E17&gt;0,(SUM(+E17*10^(+'Level model'!$B12+'Level model'!$C12*LOG10(+E17*1000)+(+'Level model'!$D12*(LOG10(+E17*1000)^2)+'Level model'!$E12*(LOG10(+E17*1000)-'Level model'!$G12)*(MAX((LOG10(+E17*1000)-'Level model'!$G12),0))+'Level model'!$F12*(LOG10(+E17*1000)-'Level model'!$H12)*MAX((LOG10(E17*1000)-'Level model'!$H12),0)))/100)),""),""),"")</f>
      </c>
      <c r="F55" s="52"/>
      <c r="G55" s="62"/>
      <c r="H55" s="52"/>
      <c r="I55" s="62"/>
      <c r="J55" s="52"/>
      <c r="K55" s="62"/>
      <c r="L55" s="44"/>
      <c r="M55" s="62"/>
    </row>
    <row r="56" spans="1:13" ht="19.5" customHeight="1" hidden="1">
      <c r="A56" s="12" t="s">
        <v>26</v>
      </c>
      <c r="B56" s="8"/>
      <c r="C56" s="63">
        <f>IF(OR(C$12="Employed",C$12="Labour force",C$12="Civilian population"),IF(+'Level model'!$B$9&lt;&gt;0,IF(+C18&gt;0,(SUM(+C18*10^(+'Level model'!$B13+'Level model'!$C13*LOG10(+C18*1000)+(+'Level model'!$D13*(LOG10(+C18*1000)^2)+'Level model'!$E13*(LOG10(+C18*1000)-'Level model'!$G13)*(MAX((LOG10(+C18*1000)-'Level model'!$G13),0))+'Level model'!$F13*(LOG10(+C18*1000)-'Level model'!$H13)*MAX((LOG10(C18*1000)-'Level model'!$H13),0)))/100)),""),""),"")</f>
      </c>
      <c r="D56" s="63"/>
      <c r="E56" s="63">
        <f>IF(OR(E$12="Employed",E$12="Labour force",E$12="Civilian population"),IF(+'Level model'!$B$9&lt;&gt;0,IF(+E18&gt;0,(SUM(+E18*10^(+'Level model'!$B13+'Level model'!$C13*LOG10(+E18*1000)+(+'Level model'!$D13*(LOG10(+E18*1000)^2)+'Level model'!$E13*(LOG10(+E18*1000)-'Level model'!$G13)*(MAX((LOG10(+E18*1000)-'Level model'!$G13),0))+'Level model'!$F13*(LOG10(+E18*1000)-'Level model'!$H13)*MAX((LOG10(E18*1000)-'Level model'!$H13),0)))/100)),""),""),"")</f>
      </c>
      <c r="F56" s="52"/>
      <c r="G56" s="62"/>
      <c r="H56" s="52"/>
      <c r="I56" s="62"/>
      <c r="J56" s="52"/>
      <c r="K56" s="62"/>
      <c r="L56" s="44"/>
      <c r="M56" s="62"/>
    </row>
    <row r="57" spans="1:13" ht="19.5" customHeight="1" hidden="1">
      <c r="A57" s="12" t="s">
        <v>27</v>
      </c>
      <c r="B57" s="8"/>
      <c r="C57" s="63">
        <f>IF(OR(C$12="Employed",C$12="Labour force",C$12="Civilian population"),IF(+'Level model'!$B$9&lt;&gt;0,IF(+C19&gt;0,(SUM(+C19*10^(+'Level model'!$B14+'Level model'!$C14*LOG10(+C19*1000)+(+'Level model'!$D14*(LOG10(+C19*1000)^2)+'Level model'!$E14*(LOG10(+C19*1000)-'Level model'!$G14)*(MAX((LOG10(+C19*1000)-'Level model'!$G14),0))+'Level model'!$F14*(LOG10(+C19*1000)-'Level model'!$H14)*MAX((LOG10(C19*1000)-'Level model'!$H14),0)))/100)),""),""),"")</f>
      </c>
      <c r="D57" s="63"/>
      <c r="E57" s="63">
        <f>IF(OR(E$12="Employed",E$12="Labour force",E$12="Civilian population"),IF(+'Level model'!$B$9&lt;&gt;0,IF(+E19&gt;0,(SUM(+E19*10^(+'Level model'!$B14+'Level model'!$C14*LOG10(+E19*1000)+(+'Level model'!$D14*(LOG10(+E19*1000)^2)+'Level model'!$E14*(LOG10(+E19*1000)-'Level model'!$G14)*(MAX((LOG10(+E19*1000)-'Level model'!$G14),0))+'Level model'!$F14*(LOG10(+E19*1000)-'Level model'!$H14)*MAX((LOG10(E19*1000)-'Level model'!$H14),0)))/100)),""),""),"")</f>
      </c>
      <c r="F57" s="52"/>
      <c r="G57" s="62"/>
      <c r="H57" s="52"/>
      <c r="I57" s="62"/>
      <c r="J57" s="52"/>
      <c r="K57" s="62"/>
      <c r="L57" s="44"/>
      <c r="M57" s="62"/>
    </row>
    <row r="58" spans="1:13" ht="19.5" customHeight="1" hidden="1">
      <c r="A58" s="12" t="s">
        <v>28</v>
      </c>
      <c r="B58" s="8"/>
      <c r="C58" s="63">
        <f>IF(OR(C$12="Employed",C$12="Labour force",C$12="Civilian population"),IF(+'Level model'!$B$9&lt;&gt;0,IF(+C20&gt;0,(SUM(+C20*10^(+'Level model'!$B15+'Level model'!$C15*LOG10(+C20*1000)+(+'Level model'!$D15*(LOG10(+C20*1000)^2)+'Level model'!$E15*(LOG10(+C20*1000)-'Level model'!$G15)*(MAX((LOG10(+C20*1000)-'Level model'!$G15),0))+'Level model'!$F15*(LOG10(+C20*1000)-'Level model'!$H15)*MAX((LOG10(C20*1000)-'Level model'!$H15),0)))/100)),""),""),"")</f>
      </c>
      <c r="D58" s="63"/>
      <c r="E58" s="63">
        <f>IF(OR(E$12="Employed",E$12="Labour force",E$12="Civilian population"),IF(+'Level model'!$B$9&lt;&gt;0,IF(+E20&gt;0,(SUM(+E20*10^(+'Level model'!$B15+'Level model'!$C15*LOG10(+E20*1000)+(+'Level model'!$D15*(LOG10(+E20*1000)^2)+'Level model'!$E15*(LOG10(+E20*1000)-'Level model'!$G15)*(MAX((LOG10(+E20*1000)-'Level model'!$G15),0))+'Level model'!$F15*(LOG10(+E20*1000)-'Level model'!$H15)*MAX((LOG10(E20*1000)-'Level model'!$H15),0)))/100)),""),""),"")</f>
      </c>
      <c r="F58" s="52"/>
      <c r="G58" s="62"/>
      <c r="H58" s="52"/>
      <c r="I58" s="62"/>
      <c r="J58" s="52"/>
      <c r="K58" s="62"/>
      <c r="L58" s="44"/>
      <c r="M58" s="62"/>
    </row>
    <row r="59" spans="1:13" ht="19.5" customHeight="1" hidden="1">
      <c r="A59" s="12" t="s">
        <v>29</v>
      </c>
      <c r="B59" s="8"/>
      <c r="C59" s="63">
        <f>IF(OR(C$12="Employed",C$12="Labour force",C$12="Civilian population"),IF(+'Level model'!$B$9&lt;&gt;0,IF(+C21&gt;0,(SUM(+C21*10^(+'Level model'!$B16+'Level model'!$C16*LOG10(+C21*1000)+(+'Level model'!$D16*(LOG10(+C21*1000)^2)+'Level model'!$E16*(LOG10(+C21*1000)-'Level model'!$G16)*(MAX((LOG10(+C21*1000)-'Level model'!$G16),0))+'Level model'!$F16*(LOG10(+C21*1000)-'Level model'!$H16)*MAX((LOG10(C21*1000)-'Level model'!$H16),0)))/100)),""),""),"")</f>
      </c>
      <c r="D59" s="63"/>
      <c r="E59" s="63">
        <f>IF(OR(E$12="Employed",E$12="Labour force",E$12="Civilian population"),IF(+'Level model'!$B$9&lt;&gt;0,IF(+E21&gt;0,(SUM(+E21*10^(+'Level model'!$B16+'Level model'!$C16*LOG10(+E21*1000)+(+'Level model'!$D16*(LOG10(+E21*1000)^2)+'Level model'!$E16*(LOG10(+E21*1000)-'Level model'!$G16)*(MAX((LOG10(+E21*1000)-'Level model'!$G16),0))+'Level model'!$F16*(LOG10(+E21*1000)-'Level model'!$H16)*MAX((LOG10(E21*1000)-'Level model'!$H16),0)))/100)),""),""),"")</f>
      </c>
      <c r="F59" s="52"/>
      <c r="G59" s="62"/>
      <c r="H59" s="52"/>
      <c r="I59" s="62"/>
      <c r="J59" s="52"/>
      <c r="K59" s="62"/>
      <c r="L59" s="44"/>
      <c r="M59" s="62"/>
    </row>
    <row r="60" spans="1:13" ht="19.5" customHeight="1" hidden="1">
      <c r="A60" s="46" t="s">
        <v>30</v>
      </c>
      <c r="B60" s="8"/>
      <c r="C60" s="63">
        <f>IF(OR(C$12="Employed",C$12="Labour force",C$12="Civilian population"),IF(+'Level model'!$B$9&lt;&gt;0,IF(+C22&gt;0,(SUM(+C22*10^(+'Level model'!$B17+'Level model'!$C17*LOG10(+C22*1000)+(+'Level model'!$D17*(LOG10(+C22*1000)^2)+'Level model'!$E17*(LOG10(+C22*1000)-'Level model'!$G17)*(MAX((LOG10(+C22*1000)-'Level model'!$G17),0))+'Level model'!$F17*(LOG10(+C22*1000)-'Level model'!$H17)*MAX((LOG10(C22*1000)-'Level model'!$H17),0)))/100)),""),""),"")</f>
      </c>
      <c r="D60" s="63"/>
      <c r="E60" s="63">
        <f>IF(OR(E$12="Employed",E$12="Labour force",E$12="Civilian population"),IF(+'Level model'!$B$9&lt;&gt;0,IF(+E22&gt;0,(SUM(+E22*10^(+'Level model'!$B17+'Level model'!$C17*LOG10(+E22*1000)+(+'Level model'!$D17*(LOG10(+E22*1000)^2)+'Level model'!$E17*(LOG10(+E22*1000)-'Level model'!$G17)*(MAX((LOG10(+E22*1000)-'Level model'!$G17),0))+'Level model'!$F17*(LOG10(+E22*1000)-'Level model'!$H17)*MAX((LOG10(E22*1000)-'Level model'!$H17),0)))/100)),""),""),"")</f>
      </c>
      <c r="F60" s="52"/>
      <c r="G60" s="62"/>
      <c r="H60" s="52"/>
      <c r="I60" s="62"/>
      <c r="J60" s="52"/>
      <c r="K60" s="62"/>
      <c r="L60" s="44"/>
      <c r="M60" s="62"/>
    </row>
    <row r="61" spans="1:13" ht="19.5" customHeight="1" hidden="1">
      <c r="A61" s="46"/>
      <c r="B61" s="8"/>
      <c r="C61" s="63"/>
      <c r="D61" s="63"/>
      <c r="E61" s="63"/>
      <c r="F61" s="52"/>
      <c r="G61" s="62"/>
      <c r="H61" s="52"/>
      <c r="I61" s="62"/>
      <c r="J61" s="52"/>
      <c r="K61" s="62"/>
      <c r="L61" s="44"/>
      <c r="M61" s="62"/>
    </row>
    <row r="62" spans="1:13" ht="19.5" customHeight="1" hidden="1">
      <c r="A62" s="173" t="s">
        <v>221</v>
      </c>
      <c r="B62" s="8"/>
      <c r="C62" s="24"/>
      <c r="D62" s="48"/>
      <c r="E62" s="49"/>
      <c r="F62" s="49"/>
      <c r="G62" s="8"/>
      <c r="H62" s="48"/>
      <c r="I62" s="49"/>
      <c r="J62" s="8"/>
      <c r="K62" s="50"/>
      <c r="L62" s="45"/>
      <c r="M62" s="45"/>
    </row>
    <row r="63" spans="1:13" ht="19.5" customHeight="1" hidden="1">
      <c r="A63" s="8"/>
      <c r="B63" s="8"/>
      <c r="C63" s="25" t="s">
        <v>31</v>
      </c>
      <c r="D63" s="25"/>
      <c r="E63" s="25" t="s">
        <v>31</v>
      </c>
      <c r="F63" s="25"/>
      <c r="G63" s="25"/>
      <c r="H63" s="43"/>
      <c r="I63" s="25"/>
      <c r="J63" s="25"/>
      <c r="K63" s="25"/>
      <c r="L63" s="25"/>
      <c r="M63" s="25"/>
    </row>
    <row r="64" spans="1:13" ht="19.5" customHeight="1" hidden="1">
      <c r="A64" s="8"/>
      <c r="B64" s="8"/>
      <c r="C64" s="25" t="s">
        <v>32</v>
      </c>
      <c r="D64" s="25"/>
      <c r="E64" s="25" t="s">
        <v>35</v>
      </c>
      <c r="F64" s="25"/>
      <c r="G64" s="25"/>
      <c r="H64" s="25"/>
      <c r="I64" s="25"/>
      <c r="J64" s="25"/>
      <c r="K64" s="25"/>
      <c r="L64" s="25"/>
      <c r="M64" s="25"/>
    </row>
    <row r="65" spans="1:13" ht="19.5" customHeight="1" hidden="1">
      <c r="A65" s="12" t="s">
        <v>22</v>
      </c>
      <c r="B65" s="8"/>
      <c r="C65" s="63">
        <f>IF(C$12="Unemployed",IF(+'Level model'!$B$9&lt;&gt;0,IF(+C14&gt;0,(SUM(+C14*10^(+'Level model'!$K9+'Level model'!$L9*LOG10(+C14*1000)+(+'Level model'!$M9*(LOG10(+C14*1000)^2)+'Level model'!$N9*(LOG10(+C14*1000)-'Level model'!$P9)*(MAX((LOG10(+C14*1000)-'Level model'!$P9),0))+'Level model'!$O9*(LOG10(+C14*1000)-'Level model'!$Q9)*MAX((LOG10(C14*1000)-'Level model'!$Q9),0)))/100)),""),""),"")</f>
      </c>
      <c r="D65" s="63"/>
      <c r="E65" s="63">
        <f>IF(E$12="Unemployed",IF(+'Level model'!$B$9&lt;&gt;0,IF(+E14&gt;0,(SUM(+E14*10^(+'Level model'!$K9+'Level model'!$L9*LOG10(+E14*1000)+(+'Level model'!$M9*(LOG10(+E14*1000)^2)+'Level model'!$N9*(LOG10(+E14*1000)-'Level model'!$P9)*(MAX((LOG10(+E14*1000)-'Level model'!$P9),0))+'Level model'!$O9*(LOG10(+E14*1000)-'Level model'!$Q9)*MAX((LOG10(E14*1000)-'Level model'!$Q9),0)))/100)),""),""),"")</f>
      </c>
      <c r="F65" s="52"/>
      <c r="G65" s="62"/>
      <c r="H65" s="52"/>
      <c r="I65" s="62"/>
      <c r="J65" s="52"/>
      <c r="K65" s="62"/>
      <c r="L65" s="44"/>
      <c r="M65" s="62"/>
    </row>
    <row r="66" spans="1:13" ht="19.5" customHeight="1" hidden="1">
      <c r="A66" s="12" t="s">
        <v>23</v>
      </c>
      <c r="B66" s="8"/>
      <c r="C66" s="63">
        <f>IF(C$12="Unemployed",IF(+'Level model'!$B$9&lt;&gt;0,IF(+C15&gt;0,(SUM(+C15*10^(+'Level model'!$K10+'Level model'!$L10*LOG10(+C15*1000)+(+'Level model'!$M10*(LOG10(+C15*1000)^2)+'Level model'!$N10*(LOG10(+C15*1000)-'Level model'!$P10)*(MAX((LOG10(+C15*1000)-'Level model'!$P10),0))+'Level model'!$O10*(LOG10(+C15*1000)-'Level model'!$Q10)*MAX((LOG10(C15*1000)-'Level model'!$Q10),0)))/100)),""),""),"")</f>
      </c>
      <c r="D66" s="63"/>
      <c r="E66" s="63">
        <f>IF(E$12="Unemployed",IF(+'Level model'!$B$9&lt;&gt;0,IF(+E15&gt;0,(SUM(+E15*10^(+'Level model'!$K10+'Level model'!$L10*LOG10(+E15*1000)+(+'Level model'!$M10*(LOG10(+E15*1000)^2)+'Level model'!$N10*(LOG10(+E15*1000)-'Level model'!$P10)*(MAX((LOG10(+E15*1000)-'Level model'!$P10),0))+'Level model'!$O10*(LOG10(+E15*1000)-'Level model'!$Q10)*MAX((LOG10(E15*1000)-'Level model'!$Q10),0)))/100)),""),""),"")</f>
      </c>
      <c r="F66" s="52"/>
      <c r="G66" s="62"/>
      <c r="H66" s="52"/>
      <c r="I66" s="62"/>
      <c r="J66" s="52"/>
      <c r="K66" s="62"/>
      <c r="L66" s="44"/>
      <c r="M66" s="62"/>
    </row>
    <row r="67" spans="1:13" ht="19.5" customHeight="1" hidden="1">
      <c r="A67" s="12" t="s">
        <v>24</v>
      </c>
      <c r="B67" s="8"/>
      <c r="C67" s="63">
        <f>IF(C$12="Unemployed",IF(+'Level model'!$B$9&lt;&gt;0,IF(+C16&gt;0,(SUM(+C16*10^(+'Level model'!$K11+'Level model'!$L11*LOG10(+C16*1000)+(+'Level model'!$M11*(LOG10(+C16*1000)^2)+'Level model'!$N11*(LOG10(+C16*1000)-'Level model'!$P11)*(MAX((LOG10(+C16*1000)-'Level model'!$P11),0))+'Level model'!$O11*(LOG10(+C16*1000)-'Level model'!$Q11)*MAX((LOG10(C16*1000)-'Level model'!$Q11),0)))/100)),""),""),"")</f>
      </c>
      <c r="D67" s="63"/>
      <c r="E67" s="63">
        <f>IF(E$12="Unemployed",IF(+'Level model'!$B$9&lt;&gt;0,IF(+E16&gt;0,(SUM(+E16*10^(+'Level model'!$K11+'Level model'!$L11*LOG10(+E16*1000)+(+'Level model'!$M11*(LOG10(+E16*1000)^2)+'Level model'!$N11*(LOG10(+E16*1000)-'Level model'!$P11)*(MAX((LOG10(+E16*1000)-'Level model'!$P11),0))+'Level model'!$O11*(LOG10(+E16*1000)-'Level model'!$Q11)*MAX((LOG10(E16*1000)-'Level model'!$Q11),0)))/100)),""),""),"")</f>
      </c>
      <c r="F67" s="52"/>
      <c r="G67" s="62"/>
      <c r="H67" s="52"/>
      <c r="I67" s="62"/>
      <c r="J67" s="52"/>
      <c r="K67" s="62"/>
      <c r="L67" s="44"/>
      <c r="M67" s="62"/>
    </row>
    <row r="68" spans="1:13" ht="19.5" customHeight="1" hidden="1">
      <c r="A68" s="12" t="s">
        <v>25</v>
      </c>
      <c r="B68" s="8"/>
      <c r="C68" s="63">
        <f>IF(C$12="Unemployed",IF(+'Level model'!$B$9&lt;&gt;0,IF(+C17&gt;0,(SUM(+C17*10^(+'Level model'!$K12+'Level model'!$L12*LOG10(+C17*1000)+(+'Level model'!$M12*(LOG10(+C17*1000)^2)+'Level model'!$N12*(LOG10(+C17*1000)-'Level model'!$P12)*(MAX((LOG10(+C17*1000)-'Level model'!$P12),0))+'Level model'!$O12*(LOG10(+C17*1000)-'Level model'!$Q12)*MAX((LOG10(C17*1000)-'Level model'!$Q12),0)))/100)),""),""),"")</f>
      </c>
      <c r="D68" s="63"/>
      <c r="E68" s="63">
        <f>IF(E$12="Unemployed",IF(+'Level model'!$B$9&lt;&gt;0,IF(+E17&gt;0,(SUM(+E17*10^(+'Level model'!$K12+'Level model'!$L12*LOG10(+E17*1000)+(+'Level model'!$M12*(LOG10(+E17*1000)^2)+'Level model'!$N12*(LOG10(+E17*1000)-'Level model'!$P12)*(MAX((LOG10(+E17*1000)-'Level model'!$P12),0))+'Level model'!$O12*(LOG10(+E17*1000)-'Level model'!$Q12)*MAX((LOG10(E17*1000)-'Level model'!$Q12),0)))/100)),""),""),"")</f>
      </c>
      <c r="F68" s="52"/>
      <c r="G68" s="62"/>
      <c r="H68" s="52"/>
      <c r="I68" s="62"/>
      <c r="J68" s="52"/>
      <c r="K68" s="62"/>
      <c r="L68" s="44"/>
      <c r="M68" s="62"/>
    </row>
    <row r="69" spans="1:13" ht="19.5" customHeight="1" hidden="1">
      <c r="A69" s="12" t="s">
        <v>26</v>
      </c>
      <c r="B69" s="8"/>
      <c r="C69" s="63">
        <f>IF(C$12="Unemployed",IF(+'Level model'!$B$9&lt;&gt;0,IF(+C18&gt;0,(SUM(+C18*10^(+'Level model'!$K13+'Level model'!$L13*LOG10(+C18*1000)+(+'Level model'!$M13*(LOG10(+C18*1000)^2)+'Level model'!$N13*(LOG10(+C18*1000)-'Level model'!$P13)*(MAX((LOG10(+C18*1000)-'Level model'!$P13),0))+'Level model'!$O13*(LOG10(+C18*1000)-'Level model'!$Q13)*MAX((LOG10(C18*1000)-'Level model'!$Q13),0)))/100)),""),""),"")</f>
      </c>
      <c r="D69" s="63"/>
      <c r="E69" s="63">
        <f>IF(E$12="Unemployed",IF(+'Level model'!$B$9&lt;&gt;0,IF(+E18&gt;0,(SUM(+E18*10^(+'Level model'!$K13+'Level model'!$L13*LOG10(+E18*1000)+(+'Level model'!$M13*(LOG10(+E18*1000)^2)+'Level model'!$N13*(LOG10(+E18*1000)-'Level model'!$P13)*(MAX((LOG10(+E18*1000)-'Level model'!$P13),0))+'Level model'!$O13*(LOG10(+E18*1000)-'Level model'!$Q13)*MAX((LOG10(E18*1000)-'Level model'!$Q13),0)))/100)),""),""),"")</f>
      </c>
      <c r="F69" s="52"/>
      <c r="G69" s="62"/>
      <c r="H69" s="52"/>
      <c r="I69" s="62"/>
      <c r="J69" s="52"/>
      <c r="K69" s="62"/>
      <c r="L69" s="44"/>
      <c r="M69" s="62"/>
    </row>
    <row r="70" spans="1:13" ht="19.5" customHeight="1" hidden="1">
      <c r="A70" s="12" t="s">
        <v>27</v>
      </c>
      <c r="B70" s="8"/>
      <c r="C70" s="63">
        <f>IF(C$12="Unemployed",IF(+'Level model'!$B$9&lt;&gt;0,IF(+C19&gt;0,(SUM(+C19*10^(+'Level model'!$K14+'Level model'!$L14*LOG10(+C19*1000)+(+'Level model'!$M14*(LOG10(+C19*1000)^2)+'Level model'!$N14*(LOG10(+C19*1000)-'Level model'!$P14)*(MAX((LOG10(+C19*1000)-'Level model'!$P14),0))+'Level model'!$O14*(LOG10(+C19*1000)-'Level model'!$Q14)*MAX((LOG10(C19*1000)-'Level model'!$Q14),0)))/100)),""),""),"")</f>
      </c>
      <c r="D70" s="63"/>
      <c r="E70" s="63">
        <f>IF(E$12="Unemployed",IF(+'Level model'!$B$9&lt;&gt;0,IF(+E19&gt;0,(SUM(+E19*10^(+'Level model'!$K14+'Level model'!$L14*LOG10(+E19*1000)+(+'Level model'!$M14*(LOG10(+E19*1000)^2)+'Level model'!$N14*(LOG10(+E19*1000)-'Level model'!$P14)*(MAX((LOG10(+E19*1000)-'Level model'!$P14),0))+'Level model'!$O14*(LOG10(+E19*1000)-'Level model'!$Q14)*MAX((LOG10(E19*1000)-'Level model'!$Q14),0)))/100)),""),""),"")</f>
      </c>
      <c r="F70" s="52"/>
      <c r="G70" s="62"/>
      <c r="H70" s="52"/>
      <c r="I70" s="62"/>
      <c r="J70" s="52"/>
      <c r="K70" s="62"/>
      <c r="L70" s="44"/>
      <c r="M70" s="62"/>
    </row>
    <row r="71" spans="1:13" ht="19.5" customHeight="1" hidden="1">
      <c r="A71" s="12" t="s">
        <v>28</v>
      </c>
      <c r="B71" s="8"/>
      <c r="C71" s="63">
        <f>IF(C$12="Unemployed",IF(+'Level model'!$B$9&lt;&gt;0,IF(+C20&gt;0,(SUM(+C20*10^(+'Level model'!$K15+'Level model'!$L15*LOG10(+C20*1000)+(+'Level model'!$M15*(LOG10(+C20*1000)^2)+'Level model'!$N15*(LOG10(+C20*1000)-'Level model'!$P15)*(MAX((LOG10(+C20*1000)-'Level model'!$P15),0))+'Level model'!$O15*(LOG10(+C20*1000)-'Level model'!$Q15)*MAX((LOG10(C20*1000)-'Level model'!$Q15),0)))/100)),""),""),"")</f>
      </c>
      <c r="D71" s="63"/>
      <c r="E71" s="63">
        <f>IF(E$12="Unemployed",IF(+'Level model'!$B$9&lt;&gt;0,IF(+E20&gt;0,(SUM(+E20*10^(+'Level model'!$K15+'Level model'!$L15*LOG10(+E20*1000)+(+'Level model'!$M15*(LOG10(+E20*1000)^2)+'Level model'!$N15*(LOG10(+E20*1000)-'Level model'!$P15)*(MAX((LOG10(+E20*1000)-'Level model'!$P15),0))+'Level model'!$O15*(LOG10(+E20*1000)-'Level model'!$Q15)*MAX((LOG10(E20*1000)-'Level model'!$Q15),0)))/100)),""),""),"")</f>
      </c>
      <c r="F71" s="52"/>
      <c r="G71" s="62"/>
      <c r="H71" s="52"/>
      <c r="I71" s="62"/>
      <c r="J71" s="52"/>
      <c r="K71" s="62"/>
      <c r="L71" s="44"/>
      <c r="M71" s="62"/>
    </row>
    <row r="72" spans="1:13" ht="19.5" customHeight="1" hidden="1">
      <c r="A72" s="12" t="s">
        <v>29</v>
      </c>
      <c r="B72" s="8"/>
      <c r="C72" s="63">
        <f>IF(C$12="Unemployed",IF(+'Level model'!$B$9&lt;&gt;0,IF(+C21&gt;0,(SUM(+C21*10^(+'Level model'!$K16+'Level model'!$L16*LOG10(+C21*1000)+(+'Level model'!$M16*(LOG10(+C21*1000)^2)+'Level model'!$N16*(LOG10(+C21*1000)-'Level model'!$P16)*(MAX((LOG10(+C21*1000)-'Level model'!$P16),0))+'Level model'!$O16*(LOG10(+C21*1000)-'Level model'!$Q16)*MAX((LOG10(C21*1000)-'Level model'!$Q16),0)))/100)),""),""),"")</f>
      </c>
      <c r="D72" s="63"/>
      <c r="E72" s="63">
        <f>IF(E$12="Unemployed",IF(+'Level model'!$B$9&lt;&gt;0,IF(+E21&gt;0,(SUM(+E21*10^(+'Level model'!$K16+'Level model'!$L16*LOG10(+E21*1000)+(+'Level model'!$M16*(LOG10(+E21*1000)^2)+'Level model'!$N16*(LOG10(+E21*1000)-'Level model'!$P16)*(MAX((LOG10(+E21*1000)-'Level model'!$P16),0))+'Level model'!$O16*(LOG10(+E21*1000)-'Level model'!$Q16)*MAX((LOG10(E21*1000)-'Level model'!$Q16),0)))/100)),""),""),"")</f>
      </c>
      <c r="F72" s="52"/>
      <c r="G72" s="62"/>
      <c r="H72" s="52"/>
      <c r="I72" s="62"/>
      <c r="J72" s="52"/>
      <c r="K72" s="62"/>
      <c r="L72" s="44"/>
      <c r="M72" s="62"/>
    </row>
    <row r="73" spans="1:13" ht="19.5" customHeight="1" hidden="1">
      <c r="A73" s="46" t="s">
        <v>30</v>
      </c>
      <c r="B73" s="8"/>
      <c r="C73" s="63">
        <f>IF(C$12="Unemployed",IF(+'Level model'!$B$9&lt;&gt;0,IF(+C22&gt;0,(SUM(+C22*10^(+'Level model'!$K17+'Level model'!$L17*LOG10(+C22*1000)+(+'Level model'!$M17*(LOG10(+C22*1000)^2)+'Level model'!$N17*(LOG10(+C22*1000)-'Level model'!$P17)*(MAX((LOG10(+C22*1000)-'Level model'!$P17),0))+'Level model'!$O17*(LOG10(+C22*1000)-'Level model'!$Q17)*MAX((LOG10(C22*1000)-'Level model'!$Q17),0)))/100)),""),""),"")</f>
      </c>
      <c r="D73" s="63"/>
      <c r="E73" s="63">
        <f>IF(E$12="Unemployed",IF(+'Level model'!$B$9&lt;&gt;0,IF(+E22&gt;0,(SUM(+E22*10^(+'Level model'!$K17+'Level model'!$L17*LOG10(+E22*1000)+(+'Level model'!$M17*(LOG10(+E22*1000)^2)+'Level model'!$N17*(LOG10(+E22*1000)-'Level model'!$P17)*(MAX((LOG10(+E22*1000)-'Level model'!$P17),0))+'Level model'!$O17*(LOG10(+E22*1000)-'Level model'!$Q17)*MAX((LOG10(E22*1000)-'Level model'!$Q17),0)))/100)),""),""),"")</f>
      </c>
      <c r="F73" s="52"/>
      <c r="G73" s="62"/>
      <c r="H73" s="52"/>
      <c r="I73" s="62"/>
      <c r="J73" s="52"/>
      <c r="K73" s="62"/>
      <c r="L73" s="44"/>
      <c r="M73" s="62"/>
    </row>
    <row r="74" spans="1:13" ht="19.5" customHeight="1" hidden="1">
      <c r="A74" s="8"/>
      <c r="B74" s="8"/>
      <c r="C74" s="56"/>
      <c r="D74" s="8"/>
      <c r="E74" s="56"/>
      <c r="F74" s="8"/>
      <c r="G74" s="56"/>
      <c r="H74" s="8"/>
      <c r="I74" s="56"/>
      <c r="J74" s="8"/>
      <c r="K74" s="47"/>
      <c r="L74" s="8"/>
      <c r="M74" s="56"/>
    </row>
    <row r="75" spans="1:13" ht="19.5" customHeight="1" hidden="1">
      <c r="A75" s="173" t="s">
        <v>222</v>
      </c>
      <c r="B75" s="8"/>
      <c r="C75" s="24"/>
      <c r="D75" s="48"/>
      <c r="E75" s="49"/>
      <c r="F75" s="49"/>
      <c r="G75" s="8"/>
      <c r="H75" s="48"/>
      <c r="I75" s="49"/>
      <c r="J75" s="8"/>
      <c r="K75" s="50"/>
      <c r="L75" s="45"/>
      <c r="M75" s="45"/>
    </row>
    <row r="76" spans="1:13" ht="19.5" customHeight="1" hidden="1">
      <c r="A76" s="8"/>
      <c r="B76" s="8"/>
      <c r="C76" s="25" t="s">
        <v>31</v>
      </c>
      <c r="D76" s="25"/>
      <c r="E76" s="25" t="s">
        <v>31</v>
      </c>
      <c r="F76" s="25"/>
      <c r="G76" s="25"/>
      <c r="H76" s="43"/>
      <c r="I76" s="25"/>
      <c r="J76" s="25"/>
      <c r="K76" s="25"/>
      <c r="L76" s="25"/>
      <c r="M76" s="25"/>
    </row>
    <row r="77" spans="1:13" ht="19.5" customHeight="1" hidden="1">
      <c r="A77" s="8"/>
      <c r="B77" s="8"/>
      <c r="C77" s="25" t="s">
        <v>32</v>
      </c>
      <c r="D77" s="25"/>
      <c r="E77" s="25" t="s">
        <v>35</v>
      </c>
      <c r="F77" s="25"/>
      <c r="G77" s="25"/>
      <c r="H77" s="25"/>
      <c r="I77" s="25"/>
      <c r="J77" s="25"/>
      <c r="K77" s="25"/>
      <c r="L77" s="25"/>
      <c r="M77" s="25"/>
    </row>
    <row r="78" spans="1:13" ht="19.5" customHeight="1" hidden="1">
      <c r="A78" s="12" t="s">
        <v>22</v>
      </c>
      <c r="B78" s="8"/>
      <c r="C78" s="63">
        <f>IF(C$12="Not in the labour force",IF(+'Level model'!$B$9&lt;&gt;0,IF(+C14&gt;0,(SUM(+C14*10^(+'Level model'!$T9+'Level model'!$U9*LOG10(+C14*1000)+(+'Level model'!$V9*(LOG10(+C14*1000)^2)+'Level model'!$W9*(LOG10(+C14*1000)-'Level model'!$Y9)*(MAX((LOG10(+C14*1000)-'Level model'!$Y9),0))+'Level model'!$X9*(LOG10(+C14*1000)-'Level model'!$Z9)*MAX((LOG10(C14*1000)-'Level model'!$Z9),0)))/100)),""),""),"")</f>
      </c>
      <c r="D78" s="63"/>
      <c r="E78" s="63">
        <f>IF(E$12="Not in the labour force",IF(+'Level model'!$B$9&lt;&gt;0,IF(+E14&gt;0,(SUM(+E14*10^(+'Level model'!$T9+'Level model'!$U9*LOG10(+E14*1000)+(+'Level model'!$V9*(LOG10(+E14*1000)^2)+'Level model'!$W9*(LOG10(+E14*1000)-'Level model'!$Y9)*(MAX((LOG10(+E14*1000)-'Level model'!$Y9),0))+'Level model'!$X9*(LOG10(+E14*1000)-'Level model'!$Z9)*MAX((LOG10(E14*1000)-'Level model'!$Z9),0)))/100)),""),""),"")</f>
      </c>
      <c r="F78" s="52"/>
      <c r="G78" s="62"/>
      <c r="H78" s="52"/>
      <c r="I78" s="62"/>
      <c r="J78" s="52"/>
      <c r="K78" s="62"/>
      <c r="L78" s="44"/>
      <c r="M78" s="62"/>
    </row>
    <row r="79" spans="1:13" ht="19.5" customHeight="1" hidden="1">
      <c r="A79" s="12" t="s">
        <v>23</v>
      </c>
      <c r="B79" s="8"/>
      <c r="C79" s="63">
        <f>IF(C$12="Not in the labour force",IF(+'Level model'!$B$9&lt;&gt;0,IF(+C15&gt;0,(SUM(+C15*10^(+'Level model'!$T10+'Level model'!$U10*LOG10(+C15*1000)+(+'Level model'!$V10*(LOG10(+C15*1000)^2)+'Level model'!$W10*(LOG10(+C15*1000)-'Level model'!$Y10)*(MAX((LOG10(+C15*1000)-'Level model'!$Y10),0))+'Level model'!$X10*(LOG10(+C15*1000)-'Level model'!$Z10)*MAX((LOG10(C15*1000)-'Level model'!$Z10),0)))/100)),""),""),"")</f>
      </c>
      <c r="D79" s="63"/>
      <c r="E79" s="63">
        <f>IF(E$12="Not in the labour force",IF(+'Level model'!$B$9&lt;&gt;0,IF(+E15&gt;0,(SUM(+E15*10^(+'Level model'!$T10+'Level model'!$U10*LOG10(+E15*1000)+(+'Level model'!$V10*(LOG10(+E15*1000)^2)+'Level model'!$W10*(LOG10(+E15*1000)-'Level model'!$Y10)*(MAX((LOG10(+E15*1000)-'Level model'!$Y10),0))+'Level model'!$X10*(LOG10(+E15*1000)-'Level model'!$Z10)*MAX((LOG10(E15*1000)-'Level model'!$Z10),0)))/100)),""),""),"")</f>
      </c>
      <c r="F79" s="52"/>
      <c r="G79" s="62"/>
      <c r="H79" s="52"/>
      <c r="I79" s="62"/>
      <c r="J79" s="52"/>
      <c r="K79" s="62"/>
      <c r="L79" s="44"/>
      <c r="M79" s="62"/>
    </row>
    <row r="80" spans="1:13" ht="19.5" customHeight="1" hidden="1">
      <c r="A80" s="12" t="s">
        <v>24</v>
      </c>
      <c r="B80" s="8"/>
      <c r="C80" s="63">
        <f>IF(C$12="Not in the labour force",IF(+'Level model'!$B$9&lt;&gt;0,IF(+C16&gt;0,(SUM(+C16*10^(+'Level model'!$T11+'Level model'!$U11*LOG10(+C16*1000)+(+'Level model'!$V11*(LOG10(+C16*1000)^2)+'Level model'!$W11*(LOG10(+C16*1000)-'Level model'!$Y11)*(MAX((LOG10(+C16*1000)-'Level model'!$Y11),0))+'Level model'!$X11*(LOG10(+C16*1000)-'Level model'!$Z11)*MAX((LOG10(C16*1000)-'Level model'!$Z11),0)))/100)),""),""),"")</f>
      </c>
      <c r="D80" s="63"/>
      <c r="E80" s="63">
        <f>IF(E$12="Not in the labour force",IF(+'Level model'!$B$9&lt;&gt;0,IF(+E16&gt;0,(SUM(+E16*10^(+'Level model'!$T11+'Level model'!$U11*LOG10(+E16*1000)+(+'Level model'!$V11*(LOG10(+E16*1000)^2)+'Level model'!$W11*(LOG10(+E16*1000)-'Level model'!$Y11)*(MAX((LOG10(+E16*1000)-'Level model'!$Y11),0))+'Level model'!$X11*(LOG10(+E16*1000)-'Level model'!$Z11)*MAX((LOG10(E16*1000)-'Level model'!$Z11),0)))/100)),""),""),"")</f>
      </c>
      <c r="F80" s="52"/>
      <c r="G80" s="62"/>
      <c r="H80" s="52"/>
      <c r="I80" s="62"/>
      <c r="J80" s="52"/>
      <c r="K80" s="62"/>
      <c r="L80" s="44"/>
      <c r="M80" s="62"/>
    </row>
    <row r="81" spans="1:13" ht="19.5" customHeight="1" hidden="1">
      <c r="A81" s="12" t="s">
        <v>25</v>
      </c>
      <c r="B81" s="8"/>
      <c r="C81" s="63">
        <f>IF(C$12="Not in the labour force",IF(+'Level model'!$B$9&lt;&gt;0,IF(+C17&gt;0,(SUM(+C17*10^(+'Level model'!$T12+'Level model'!$U12*LOG10(+C17*1000)+(+'Level model'!$V12*(LOG10(+C17*1000)^2)+'Level model'!$W12*(LOG10(+C17*1000)-'Level model'!$Y12)*(MAX((LOG10(+C17*1000)-'Level model'!$Y12),0))+'Level model'!$X12*(LOG10(+C17*1000)-'Level model'!$Z12)*MAX((LOG10(C17*1000)-'Level model'!$Z12),0)))/100)),""),""),"")</f>
      </c>
      <c r="D81" s="63"/>
      <c r="E81" s="63">
        <f>IF(E$12="Not in the labour force",IF(+'Level model'!$B$9&lt;&gt;0,IF(+E17&gt;0,(SUM(+E17*10^(+'Level model'!$T12+'Level model'!$U12*LOG10(+E17*1000)+(+'Level model'!$V12*(LOG10(+E17*1000)^2)+'Level model'!$W12*(LOG10(+E17*1000)-'Level model'!$Y12)*(MAX((LOG10(+E17*1000)-'Level model'!$Y12),0))+'Level model'!$X12*(LOG10(+E17*1000)-'Level model'!$Z12)*MAX((LOG10(E17*1000)-'Level model'!$Z12),0)))/100)),""),""),"")</f>
      </c>
      <c r="F81" s="52"/>
      <c r="G81" s="62"/>
      <c r="H81" s="52"/>
      <c r="I81" s="62"/>
      <c r="J81" s="52"/>
      <c r="K81" s="62"/>
      <c r="L81" s="44"/>
      <c r="M81" s="62"/>
    </row>
    <row r="82" spans="1:13" ht="19.5" customHeight="1" hidden="1">
      <c r="A82" s="12" t="s">
        <v>26</v>
      </c>
      <c r="B82" s="8"/>
      <c r="C82" s="63">
        <f>IF(C$12="Not in the labour force",IF(+'Level model'!$B$9&lt;&gt;0,IF(+C18&gt;0,(SUM(+C18*10^(+'Level model'!$T13+'Level model'!$U13*LOG10(+C18*1000)+(+'Level model'!$V13*(LOG10(+C18*1000)^2)+'Level model'!$W13*(LOG10(+C18*1000)-'Level model'!$Y13)*(MAX((LOG10(+C18*1000)-'Level model'!$Y13),0))+'Level model'!$X13*(LOG10(+C18*1000)-'Level model'!$Z13)*MAX((LOG10(C18*1000)-'Level model'!$Z13),0)))/100)),""),""),"")</f>
      </c>
      <c r="D82" s="63"/>
      <c r="E82" s="63">
        <f>IF(E$12="Not in the labour force",IF(+'Level model'!$B$9&lt;&gt;0,IF(+E18&gt;0,(SUM(+E18*10^(+'Level model'!$T13+'Level model'!$U13*LOG10(+E18*1000)+(+'Level model'!$V13*(LOG10(+E18*1000)^2)+'Level model'!$W13*(LOG10(+E18*1000)-'Level model'!$Y13)*(MAX((LOG10(+E18*1000)-'Level model'!$Y13),0))+'Level model'!$X13*(LOG10(+E18*1000)-'Level model'!$Z13)*MAX((LOG10(E18*1000)-'Level model'!$Z13),0)))/100)),""),""),"")</f>
      </c>
      <c r="F82" s="52"/>
      <c r="G82" s="62"/>
      <c r="H82" s="52"/>
      <c r="I82" s="62"/>
      <c r="J82" s="52"/>
      <c r="K82" s="62"/>
      <c r="L82" s="44"/>
      <c r="M82" s="62"/>
    </row>
    <row r="83" spans="1:13" ht="19.5" customHeight="1" hidden="1">
      <c r="A83" s="12" t="s">
        <v>27</v>
      </c>
      <c r="B83" s="8"/>
      <c r="C83" s="63">
        <f>IF(C$12="Not in the labour force",IF(+'Level model'!$B$9&lt;&gt;0,IF(+C19&gt;0,(SUM(+C19*10^(+'Level model'!$T14+'Level model'!$U14*LOG10(+C19*1000)+(+'Level model'!$V14*(LOG10(+C19*1000)^2)+'Level model'!$W14*(LOG10(+C19*1000)-'Level model'!$Y14)*(MAX((LOG10(+C19*1000)-'Level model'!$Y14),0))+'Level model'!$X14*(LOG10(+C19*1000)-'Level model'!$Z14)*MAX((LOG10(C19*1000)-'Level model'!$Z14),0)))/100)),""),""),"")</f>
      </c>
      <c r="D83" s="63"/>
      <c r="E83" s="63">
        <f>IF(E$12="Not in the labour force",IF(+'Level model'!$B$9&lt;&gt;0,IF(+E19&gt;0,(SUM(+E19*10^(+'Level model'!$T14+'Level model'!$U14*LOG10(+E19*1000)+(+'Level model'!$V14*(LOG10(+E19*1000)^2)+'Level model'!$W14*(LOG10(+E19*1000)-'Level model'!$Y14)*(MAX((LOG10(+E19*1000)-'Level model'!$Y14),0))+'Level model'!$X14*(LOG10(+E19*1000)-'Level model'!$Z14)*MAX((LOG10(E19*1000)-'Level model'!$Z14),0)))/100)),""),""),"")</f>
      </c>
      <c r="F83" s="52"/>
      <c r="G83" s="62"/>
      <c r="H83" s="52"/>
      <c r="I83" s="62"/>
      <c r="J83" s="52"/>
      <c r="K83" s="62"/>
      <c r="L83" s="44"/>
      <c r="M83" s="62"/>
    </row>
    <row r="84" spans="1:13" ht="19.5" customHeight="1" hidden="1">
      <c r="A84" s="12" t="s">
        <v>28</v>
      </c>
      <c r="B84" s="8"/>
      <c r="C84" s="63">
        <f>IF(C$12="Not in the labour force",IF(+'Level model'!$B$9&lt;&gt;0,IF(+C20&gt;0,(SUM(+C20*10^(+'Level model'!$T15+'Level model'!$U15*LOG10(+C20*1000)+(+'Level model'!$V15*(LOG10(+C20*1000)^2)+'Level model'!$W15*(LOG10(+C20*1000)-'Level model'!$Y15)*(MAX((LOG10(+C20*1000)-'Level model'!$Y15),0))+'Level model'!$X15*(LOG10(+C20*1000)-'Level model'!$Z15)*MAX((LOG10(C20*1000)-'Level model'!$Z15),0)))/100)),""),""),"")</f>
      </c>
      <c r="D84" s="63"/>
      <c r="E84" s="63">
        <f>IF(E$12="Not in the labour force",IF(+'Level model'!$B$9&lt;&gt;0,IF(+E20&gt;0,(SUM(+E20*10^(+'Level model'!$T15+'Level model'!$U15*LOG10(+E20*1000)+(+'Level model'!$V15*(LOG10(+E20*1000)^2)+'Level model'!$W15*(LOG10(+E20*1000)-'Level model'!$Y15)*(MAX((LOG10(+E20*1000)-'Level model'!$Y15),0))+'Level model'!$X15*(LOG10(+E20*1000)-'Level model'!$Z15)*MAX((LOG10(E20*1000)-'Level model'!$Z15),0)))/100)),""),""),"")</f>
      </c>
      <c r="F84" s="52"/>
      <c r="G84" s="62"/>
      <c r="H84" s="52"/>
      <c r="I84" s="62"/>
      <c r="J84" s="52"/>
      <c r="K84" s="62"/>
      <c r="L84" s="44"/>
      <c r="M84" s="62"/>
    </row>
    <row r="85" spans="1:13" ht="19.5" customHeight="1" hidden="1">
      <c r="A85" s="12" t="s">
        <v>29</v>
      </c>
      <c r="B85" s="8"/>
      <c r="C85" s="63">
        <f>IF(C$12="Not in the labour force",IF(+'Level model'!$B$9&lt;&gt;0,IF(+C21&gt;0,(SUM(+C21*10^(+'Level model'!$T16+'Level model'!$U16*LOG10(+C21*1000)+(+'Level model'!$V16*(LOG10(+C21*1000)^2)+'Level model'!$W16*(LOG10(+C21*1000)-'Level model'!$Y16)*(MAX((LOG10(+C21*1000)-'Level model'!$Y16),0))+'Level model'!$X16*(LOG10(+C21*1000)-'Level model'!$Z16)*MAX((LOG10(C21*1000)-'Level model'!$Z16),0)))/100)),""),""),"")</f>
      </c>
      <c r="D85" s="63"/>
      <c r="E85" s="63">
        <f>IF(E$12="Not in the labour force",IF(+'Level model'!$B$9&lt;&gt;0,IF(+E21&gt;0,(SUM(+E21*10^(+'Level model'!$T16+'Level model'!$U16*LOG10(+E21*1000)+(+'Level model'!$V16*(LOG10(+E21*1000)^2)+'Level model'!$W16*(LOG10(+E21*1000)-'Level model'!$Y16)*(MAX((LOG10(+E21*1000)-'Level model'!$Y16),0))+'Level model'!$X16*(LOG10(+E21*1000)-'Level model'!$Z16)*MAX((LOG10(E21*1000)-'Level model'!$Z16),0)))/100)),""),""),"")</f>
      </c>
      <c r="F85" s="52"/>
      <c r="G85" s="62"/>
      <c r="H85" s="52"/>
      <c r="I85" s="62"/>
      <c r="J85" s="52"/>
      <c r="K85" s="62"/>
      <c r="L85" s="44"/>
      <c r="M85" s="62"/>
    </row>
    <row r="86" spans="1:13" ht="19.5" customHeight="1" hidden="1">
      <c r="A86" s="46" t="s">
        <v>30</v>
      </c>
      <c r="B86" s="8"/>
      <c r="C86" s="63">
        <f>IF(C$12="Not in the labour force",IF(+'Level model'!$B$9&lt;&gt;0,IF(+C22&gt;0,(SUM(+C22*10^(+'Level model'!$T17+'Level model'!$U17*LOG10(+C22*1000)+(+'Level model'!$V17*(LOG10(+C22*1000)^2)+'Level model'!$W17*(LOG10(+C22*1000)-'Level model'!$Y17)*(MAX((LOG10(+C22*1000)-'Level model'!$Y17),0))+'Level model'!$X17*(LOG10(+C22*1000)-'Level model'!$Z17)*MAX((LOG10(C22*1000)-'Level model'!$Z17),0)))/100)),""),""),"")</f>
      </c>
      <c r="D86" s="63"/>
      <c r="E86" s="63">
        <f>IF(E$12="Not in the labour force",IF(+'Level model'!$B$9&lt;&gt;0,IF(+E22&gt;0,(SUM(+E22*10^(+'Level model'!$T17+'Level model'!$U17*LOG10(+E22*1000)+(+'Level model'!$V17*(LOG10(+E22*1000)^2)+'Level model'!$W17*(LOG10(+E22*1000)-'Level model'!$Y17)*(MAX((LOG10(+E22*1000)-'Level model'!$Y17),0))+'Level model'!$X17*(LOG10(+E22*1000)-'Level model'!$Z17)*MAX((LOG10(E22*1000)-'Level model'!$Z17),0)))/100)),""),""),"")</f>
      </c>
      <c r="F86" s="52"/>
      <c r="G86" s="62"/>
      <c r="H86" s="52"/>
      <c r="I86" s="62"/>
      <c r="J86" s="52"/>
      <c r="K86" s="62"/>
      <c r="L86" s="44"/>
      <c r="M86" s="62"/>
    </row>
    <row r="87" spans="1:13" ht="19.5" customHeight="1" hidden="1">
      <c r="A87" s="8"/>
      <c r="B87" s="8"/>
      <c r="C87" s="56"/>
      <c r="D87" s="8"/>
      <c r="E87" s="56"/>
      <c r="F87" s="8"/>
      <c r="G87" s="56"/>
      <c r="H87" s="8"/>
      <c r="I87" s="56"/>
      <c r="J87" s="8"/>
      <c r="K87" s="47"/>
      <c r="L87" s="8"/>
      <c r="M87" s="56"/>
    </row>
    <row r="88" ht="19.5" customHeight="1" hidden="1"/>
    <row r="89" ht="12" customHeight="1"/>
    <row r="90" ht="12" customHeight="1"/>
    <row r="91" ht="12" customHeight="1"/>
  </sheetData>
  <sheetProtection sheet="1" objects="1" scenarios="1" selectLockedCells="1"/>
  <mergeCells count="8">
    <mergeCell ref="B7:C7"/>
    <mergeCell ref="A40:B40"/>
    <mergeCell ref="A21:B21"/>
    <mergeCell ref="A37:M37"/>
    <mergeCell ref="A10:B10"/>
    <mergeCell ref="A12:B12"/>
    <mergeCell ref="A14:B14"/>
    <mergeCell ref="A15:B15"/>
  </mergeCells>
  <dataValidations count="1">
    <dataValidation type="list" allowBlank="1" showInputMessage="1" showErrorMessage="1" sqref="C12 E12">
      <formula1>Variables</formula1>
    </dataValidation>
  </dataValidations>
  <hyperlinks>
    <hyperlink ref="A7" location="'Step by step'!A1" display="Step by step guide"/>
    <hyperlink ref="A40:B40" r:id="rId1" display="© Commonwealth of Australia 2007"/>
    <hyperlink ref="B7" r:id="rId2" display="Labour Force Survey Standard Errors, 2005"/>
  </hyperlinks>
  <printOptions/>
  <pageMargins left="0.5" right="0.5" top="0.5" bottom="0.5" header="0" footer="0"/>
  <pageSetup horizontalDpi="600" verticalDpi="600" orientation="landscape" paperSize="9" scale="80" r:id="rId4"/>
  <rowBreaks count="1" manualBreakCount="1">
    <brk id="40" max="255" man="1"/>
  </rowBreaks>
  <drawing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IP100"/>
  <sheetViews>
    <sheetView showGridLines="0" workbookViewId="0" topLeftCell="A1">
      <selection activeCell="E10" sqref="E10"/>
    </sheetView>
  </sheetViews>
  <sheetFormatPr defaultColWidth="8.88671875" defaultRowHeight="15"/>
  <cols>
    <col min="1" max="1" width="15.77734375" style="7" customWidth="1"/>
    <col min="2" max="2" width="9.77734375" style="7" customWidth="1"/>
    <col min="3" max="3" width="14.77734375" style="7" customWidth="1"/>
    <col min="4" max="4" width="1.66796875" style="7" customWidth="1"/>
    <col min="5" max="5" width="14.77734375" style="7" customWidth="1"/>
    <col min="6" max="6" width="1.66796875" style="7" customWidth="1"/>
    <col min="7" max="7" width="12.6640625" style="7" customWidth="1"/>
    <col min="8" max="8" width="1.66796875" style="7" customWidth="1"/>
    <col min="9" max="9" width="11.6640625" style="7" customWidth="1"/>
    <col min="10" max="10" width="1.66796875" style="7" customWidth="1"/>
    <col min="11" max="11" width="12.77734375" style="7" customWidth="1"/>
    <col min="12" max="12" width="1.66796875" style="7" customWidth="1"/>
    <col min="13" max="13" width="12.77734375" style="7" customWidth="1"/>
    <col min="14" max="14" width="1.66796875" style="7" customWidth="1"/>
    <col min="15" max="15" width="12.77734375" style="7" customWidth="1"/>
    <col min="16" max="16" width="1.66796875" style="7" customWidth="1"/>
    <col min="17" max="17" width="12.77734375" style="7" customWidth="1"/>
    <col min="18" max="18" width="1.66796875" style="7" customWidth="1"/>
    <col min="19" max="19" width="10.99609375" style="7" customWidth="1"/>
    <col min="20" max="20" width="1.77734375" style="7" customWidth="1"/>
    <col min="21" max="21" width="9.6640625" style="7" customWidth="1"/>
    <col min="22" max="22" width="1.77734375" style="7" customWidth="1"/>
    <col min="23" max="250" width="9.6640625" style="7" customWidth="1"/>
    <col min="251" max="16384" width="8.88671875" style="7" customWidth="1"/>
  </cols>
  <sheetData>
    <row r="1" s="382" customFormat="1" ht="60" customHeight="1">
      <c r="B1" s="395" t="s">
        <v>341</v>
      </c>
    </row>
    <row r="2" spans="1:2" s="404" customFormat="1" ht="19.5" customHeight="1">
      <c r="A2" s="408" t="s">
        <v>300</v>
      </c>
      <c r="B2" s="405"/>
    </row>
    <row r="3" s="406" customFormat="1" ht="19.5" customHeight="1">
      <c r="A3" s="409" t="s">
        <v>309</v>
      </c>
    </row>
    <row r="4" s="28" customFormat="1" ht="15" customHeight="1"/>
    <row r="5" spans="1:2" s="28" customFormat="1" ht="19.5" customHeight="1">
      <c r="A5" s="30" t="s">
        <v>359</v>
      </c>
      <c r="B5" s="29"/>
    </row>
    <row r="6" s="28" customFormat="1" ht="15" customHeight="1"/>
    <row r="7" spans="1:7" s="31" customFormat="1" ht="19.5" customHeight="1">
      <c r="A7" s="407" t="s">
        <v>364</v>
      </c>
      <c r="B7" s="447" t="s">
        <v>342</v>
      </c>
      <c r="C7" s="479"/>
      <c r="D7" s="134"/>
      <c r="E7" s="134"/>
      <c r="F7" s="90"/>
      <c r="G7" s="90"/>
    </row>
    <row r="8" spans="1:250" ht="9.75" customHeight="1">
      <c r="A8" s="26"/>
      <c r="B8" s="428"/>
      <c r="C8" s="429"/>
      <c r="D8" s="482"/>
      <c r="E8" s="483"/>
      <c r="F8" s="483"/>
      <c r="J8" s="45"/>
      <c r="K8" s="67"/>
      <c r="L8" s="67"/>
      <c r="M8" s="68"/>
      <c r="N8" s="67"/>
      <c r="O8" s="67"/>
      <c r="P8" s="67"/>
      <c r="Q8" s="67"/>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row>
    <row r="9" spans="1:250" ht="9.75" customHeight="1" thickBot="1">
      <c r="A9" s="32"/>
      <c r="B9" s="66"/>
      <c r="C9" s="32"/>
      <c r="D9" s="32"/>
      <c r="E9" s="65"/>
      <c r="F9" s="45"/>
      <c r="I9" s="45"/>
      <c r="J9" s="45"/>
      <c r="K9" s="67"/>
      <c r="L9" s="67"/>
      <c r="M9" s="68"/>
      <c r="N9" s="67"/>
      <c r="O9" s="67"/>
      <c r="P9" s="67"/>
      <c r="Q9" s="67"/>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row>
    <row r="10" spans="1:19" ht="15" customHeight="1" thickBot="1" thickTop="1">
      <c r="A10" s="476" t="s">
        <v>184</v>
      </c>
      <c r="B10" s="454"/>
      <c r="C10" s="454"/>
      <c r="D10" s="177"/>
      <c r="E10" s="58"/>
      <c r="F10" s="69"/>
      <c r="G10" s="26" t="s">
        <v>178</v>
      </c>
      <c r="H10" s="70"/>
      <c r="J10" s="71"/>
      <c r="K10" s="72"/>
      <c r="L10" s="70"/>
      <c r="M10" s="70"/>
      <c r="N10" s="8"/>
      <c r="O10" s="72"/>
      <c r="P10" s="70"/>
      <c r="Q10" s="70"/>
      <c r="S10" s="1"/>
    </row>
    <row r="11" spans="1:250" ht="13.5" customHeight="1" thickBot="1" thickTop="1">
      <c r="A11" s="73"/>
      <c r="B11" s="73"/>
      <c r="C11" s="73"/>
      <c r="D11" s="90"/>
      <c r="E11" s="90"/>
      <c r="F11" s="48"/>
      <c r="G11" s="48"/>
      <c r="H11" s="48"/>
      <c r="I11" s="172">
        <f>IF($C$12="Select estimate type","",$C$12)</f>
      </c>
      <c r="J11" s="75"/>
      <c r="K11" s="67"/>
      <c r="L11" s="67"/>
      <c r="M11" s="67"/>
      <c r="N11" s="67"/>
      <c r="O11" s="67"/>
      <c r="P11" s="67"/>
      <c r="Q11" s="67"/>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row>
    <row r="12" spans="1:250" ht="15" customHeight="1" thickBot="1" thickTop="1">
      <c r="A12" s="484" t="s">
        <v>44</v>
      </c>
      <c r="B12" s="485"/>
      <c r="C12" s="176" t="s">
        <v>220</v>
      </c>
      <c r="D12" s="25"/>
      <c r="E12" s="176" t="s">
        <v>220</v>
      </c>
      <c r="F12" s="25"/>
      <c r="G12" s="25" t="s">
        <v>36</v>
      </c>
      <c r="H12" s="25"/>
      <c r="I12" s="172" t="str">
        <f>IF($C$12="Select estimate type","Population rate","to Population rate")</f>
        <v>Population rate</v>
      </c>
      <c r="J12" s="75"/>
      <c r="K12" s="67"/>
      <c r="L12" s="67"/>
      <c r="M12" s="67"/>
      <c r="N12" s="67"/>
      <c r="O12" s="67"/>
      <c r="P12" s="67"/>
      <c r="Q12" s="67"/>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row>
    <row r="13" spans="3:250" ht="15" customHeight="1" thickBot="1" thickTop="1">
      <c r="C13" s="136" t="s">
        <v>216</v>
      </c>
      <c r="D13" s="43"/>
      <c r="E13" s="25" t="s">
        <v>217</v>
      </c>
      <c r="F13" s="43"/>
      <c r="G13" s="25" t="s">
        <v>53</v>
      </c>
      <c r="H13" s="43"/>
      <c r="I13" s="43" t="s">
        <v>39</v>
      </c>
      <c r="J13" s="76"/>
      <c r="K13" s="67"/>
      <c r="L13" s="67"/>
      <c r="M13" s="67"/>
      <c r="N13" s="67"/>
      <c r="O13" s="67"/>
      <c r="P13" s="67"/>
      <c r="Q13" s="67"/>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row>
    <row r="14" spans="1:250" ht="12" customHeight="1" thickTop="1">
      <c r="A14" s="26" t="s">
        <v>22</v>
      </c>
      <c r="C14" s="444"/>
      <c r="D14" s="77"/>
      <c r="E14" s="59"/>
      <c r="F14" s="77"/>
      <c r="G14" s="62">
        <f>IF($C$12="Unemployed",IF($E$12="Labour force",IF(+C14=0,IF(+E14=0,"","Col C pls?"),IF(+E14=0,"Col C/Col E",+C14*100/+E14)),""),"")</f>
      </c>
      <c r="H14" s="77"/>
      <c r="I14" s="59"/>
      <c r="J14" s="319" t="str">
        <f>IF($I14&gt;0,IF($C14="","Numerator in Column C please"," ")," ")</f>
        <v> </v>
      </c>
      <c r="K14" s="319"/>
      <c r="L14" s="67"/>
      <c r="M14" s="67"/>
      <c r="N14" s="67"/>
      <c r="O14" s="67"/>
      <c r="P14" s="67"/>
      <c r="Q14" s="67"/>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row>
    <row r="15" spans="1:250" ht="12" customHeight="1">
      <c r="A15" s="26" t="s">
        <v>23</v>
      </c>
      <c r="C15" s="60"/>
      <c r="D15" s="77"/>
      <c r="E15" s="60"/>
      <c r="F15" s="77"/>
      <c r="G15" s="62">
        <f aca="true" t="shared" si="0" ref="G15:G22">IF($C$12="Unemployed",IF($E$12="Labour force",IF(+C15=0,IF(+E15=0,"","Col C pls?"),IF(+E15=0,"Col C/Col E",+C15*100/+E15)),""),"")</f>
      </c>
      <c r="H15" s="77"/>
      <c r="I15" s="60"/>
      <c r="J15" s="319" t="str">
        <f aca="true" t="shared" si="1" ref="J15:J22">IF($I15&gt;0,IF($C15="","Numerator in Column C please"," ")," ")</f>
        <v> </v>
      </c>
      <c r="K15" s="319"/>
      <c r="L15" s="67"/>
      <c r="M15" s="67"/>
      <c r="N15" s="67"/>
      <c r="O15" s="67"/>
      <c r="P15" s="67"/>
      <c r="Q15" s="67"/>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row>
    <row r="16" spans="1:250" ht="12" customHeight="1">
      <c r="A16" s="26" t="s">
        <v>24</v>
      </c>
      <c r="C16" s="60"/>
      <c r="D16" s="77"/>
      <c r="E16" s="60"/>
      <c r="F16" s="77"/>
      <c r="G16" s="62">
        <f t="shared" si="0"/>
      </c>
      <c r="H16" s="77"/>
      <c r="I16" s="60"/>
      <c r="J16" s="319" t="str">
        <f t="shared" si="1"/>
        <v> </v>
      </c>
      <c r="K16" s="319"/>
      <c r="L16" s="67"/>
      <c r="M16" s="67"/>
      <c r="N16" s="67"/>
      <c r="O16" s="67"/>
      <c r="P16" s="67"/>
      <c r="Q16" s="67"/>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row>
    <row r="17" spans="1:250" ht="12" customHeight="1">
      <c r="A17" s="26" t="s">
        <v>25</v>
      </c>
      <c r="C17" s="60"/>
      <c r="D17" s="77"/>
      <c r="E17" s="60"/>
      <c r="F17" s="77"/>
      <c r="G17" s="62">
        <f t="shared" si="0"/>
      </c>
      <c r="H17" s="77"/>
      <c r="I17" s="60"/>
      <c r="J17" s="319" t="str">
        <f t="shared" si="1"/>
        <v> </v>
      </c>
      <c r="K17" s="319"/>
      <c r="L17" s="67"/>
      <c r="M17" s="67"/>
      <c r="N17" s="67"/>
      <c r="O17" s="67"/>
      <c r="P17" s="67"/>
      <c r="Q17" s="67"/>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row>
    <row r="18" spans="1:250" ht="12" customHeight="1">
      <c r="A18" s="26" t="s">
        <v>26</v>
      </c>
      <c r="C18" s="60"/>
      <c r="D18" s="77"/>
      <c r="E18" s="60"/>
      <c r="F18" s="77"/>
      <c r="G18" s="62">
        <f t="shared" si="0"/>
      </c>
      <c r="H18" s="77"/>
      <c r="I18" s="60"/>
      <c r="J18" s="319" t="str">
        <f t="shared" si="1"/>
        <v> </v>
      </c>
      <c r="K18" s="319"/>
      <c r="L18" s="67"/>
      <c r="M18" s="67"/>
      <c r="N18" s="67"/>
      <c r="O18" s="67"/>
      <c r="P18" s="67"/>
      <c r="Q18" s="67"/>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row>
    <row r="19" spans="1:250" ht="12" customHeight="1">
      <c r="A19" s="26" t="s">
        <v>27</v>
      </c>
      <c r="C19" s="60"/>
      <c r="D19" s="77"/>
      <c r="E19" s="60"/>
      <c r="F19" s="77"/>
      <c r="G19" s="62">
        <f t="shared" si="0"/>
      </c>
      <c r="H19" s="77"/>
      <c r="I19" s="60"/>
      <c r="J19" s="319" t="str">
        <f t="shared" si="1"/>
        <v> </v>
      </c>
      <c r="K19" s="319"/>
      <c r="L19" s="67"/>
      <c r="M19" s="67"/>
      <c r="N19" s="67"/>
      <c r="O19" s="67"/>
      <c r="P19" s="67"/>
      <c r="Q19" s="67"/>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row>
    <row r="20" spans="1:250" ht="12" customHeight="1">
      <c r="A20" s="26" t="s">
        <v>28</v>
      </c>
      <c r="C20" s="60"/>
      <c r="D20" s="77"/>
      <c r="E20" s="60"/>
      <c r="F20" s="77"/>
      <c r="G20" s="62">
        <f t="shared" si="0"/>
      </c>
      <c r="H20" s="77"/>
      <c r="I20" s="60"/>
      <c r="J20" s="319" t="str">
        <f t="shared" si="1"/>
        <v> </v>
      </c>
      <c r="K20" s="319"/>
      <c r="L20" s="67"/>
      <c r="M20" s="67"/>
      <c r="N20" s="67"/>
      <c r="O20" s="67"/>
      <c r="P20" s="67"/>
      <c r="Q20" s="67"/>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row>
    <row r="21" spans="1:250" ht="12" customHeight="1">
      <c r="A21" s="26" t="s">
        <v>29</v>
      </c>
      <c r="C21" s="60"/>
      <c r="D21" s="77"/>
      <c r="E21" s="60"/>
      <c r="F21" s="77"/>
      <c r="G21" s="62">
        <f t="shared" si="0"/>
      </c>
      <c r="H21" s="77"/>
      <c r="I21" s="60"/>
      <c r="J21" s="319" t="str">
        <f t="shared" si="1"/>
        <v> </v>
      </c>
      <c r="K21" s="319"/>
      <c r="L21" s="67"/>
      <c r="M21" s="67"/>
      <c r="N21" s="67"/>
      <c r="O21" s="67"/>
      <c r="P21" s="67"/>
      <c r="Q21" s="67"/>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row>
    <row r="22" spans="1:250" ht="13.5" customHeight="1" thickBot="1">
      <c r="A22" s="32" t="s">
        <v>30</v>
      </c>
      <c r="C22" s="61"/>
      <c r="D22" s="77"/>
      <c r="E22" s="61"/>
      <c r="F22" s="77"/>
      <c r="G22" s="62">
        <f t="shared" si="0"/>
      </c>
      <c r="H22" s="77"/>
      <c r="I22" s="61"/>
      <c r="J22" s="319" t="str">
        <f t="shared" si="1"/>
        <v> </v>
      </c>
      <c r="K22" s="319"/>
      <c r="L22" s="67"/>
      <c r="M22" s="67"/>
      <c r="N22" s="67"/>
      <c r="O22" s="67"/>
      <c r="P22" s="67"/>
      <c r="Q22" s="67"/>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row>
    <row r="23" spans="3:250" ht="12" customHeight="1" thickTop="1">
      <c r="C23" s="31"/>
      <c r="D23" s="74"/>
      <c r="E23" s="79"/>
      <c r="F23" s="74"/>
      <c r="G23" s="79"/>
      <c r="H23" s="80"/>
      <c r="I23" s="172">
        <f>IF($C$12="Select estimate type","",$C$12)</f>
      </c>
      <c r="J23" s="8"/>
      <c r="K23" s="8"/>
      <c r="L23" s="67"/>
      <c r="M23" s="67"/>
      <c r="N23" s="67"/>
      <c r="O23" s="67"/>
      <c r="P23" s="67"/>
      <c r="Q23" s="67"/>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row>
    <row r="24" spans="1:250" ht="14.25" customHeight="1">
      <c r="A24" s="24" t="s">
        <v>45</v>
      </c>
      <c r="C24" s="172" t="str">
        <f>IF($C$12="Select estimate type","Estimate type",$C$12)</f>
        <v>Estimate type</v>
      </c>
      <c r="D24" s="25"/>
      <c r="E24" s="172" t="str">
        <f>IF($E$12="Select estimate type","Estimate type",$E$12)</f>
        <v>Estimate type</v>
      </c>
      <c r="F24" s="25"/>
      <c r="G24" s="25" t="s">
        <v>36</v>
      </c>
      <c r="H24" s="25"/>
      <c r="I24" s="172" t="str">
        <f>IF($C$12="Select estimate type","Population rate","to Population rate")</f>
        <v>Population rate</v>
      </c>
      <c r="J24" s="13">
        <f>IF(+I27&gt;0,(IF(+C27=0,"Col  B pls?","")),"")</f>
      </c>
      <c r="K24" s="8"/>
      <c r="L24" s="67"/>
      <c r="M24" s="67"/>
      <c r="N24" s="67"/>
      <c r="O24" s="67"/>
      <c r="P24" s="67"/>
      <c r="Q24" s="67"/>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row>
    <row r="25" spans="3:250" ht="13.5" customHeight="1" thickBot="1">
      <c r="C25" s="136" t="s">
        <v>216</v>
      </c>
      <c r="D25" s="43"/>
      <c r="E25" s="25" t="s">
        <v>217</v>
      </c>
      <c r="F25" s="43"/>
      <c r="G25" s="25" t="s">
        <v>53</v>
      </c>
      <c r="H25" s="43"/>
      <c r="I25" s="43" t="s">
        <v>39</v>
      </c>
      <c r="J25" s="13">
        <f>IF(+I28&gt;0,(IF(+C28=0,"Col  B pls?","")),"")</f>
      </c>
      <c r="K25" s="8"/>
      <c r="L25" s="67"/>
      <c r="M25" s="67"/>
      <c r="N25" s="67"/>
      <c r="O25" s="67"/>
      <c r="P25" s="67"/>
      <c r="Q25" s="67"/>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row>
    <row r="26" spans="1:250" ht="12" customHeight="1" thickTop="1">
      <c r="A26" s="26" t="s">
        <v>22</v>
      </c>
      <c r="C26" s="59"/>
      <c r="D26" s="77"/>
      <c r="E26" s="59"/>
      <c r="F26" s="77"/>
      <c r="G26" s="62">
        <f aca="true" t="shared" si="2" ref="G26:G34">IF($C$12="Unemployed",IF($E$12="Labour force",IF(+C26=0,IF(+E26=0,"","Col C pls?"),IF(+E26=0,"Col C/Col E",+C26*100/+E26)),""),"")</f>
      </c>
      <c r="H26" s="77"/>
      <c r="I26" s="59"/>
      <c r="J26" s="319" t="str">
        <f>IF($I26&gt;0,IF($C26="","Numerator in Column C please"," ")," ")</f>
        <v> </v>
      </c>
      <c r="K26" s="319"/>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row>
    <row r="27" spans="1:250" ht="12" customHeight="1">
      <c r="A27" s="26" t="s">
        <v>23</v>
      </c>
      <c r="C27" s="60"/>
      <c r="D27" s="77"/>
      <c r="E27" s="60"/>
      <c r="F27" s="77"/>
      <c r="G27" s="62">
        <f t="shared" si="2"/>
      </c>
      <c r="H27" s="77"/>
      <c r="I27" s="88"/>
      <c r="J27" s="319" t="str">
        <f aca="true" t="shared" si="3" ref="J27:J34">IF($I27&gt;0,IF($C27="","Numerator in Column C please"," ")," ")</f>
        <v> </v>
      </c>
      <c r="K27" s="319"/>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row>
    <row r="28" spans="1:250" ht="12" customHeight="1">
      <c r="A28" s="26" t="s">
        <v>24</v>
      </c>
      <c r="C28" s="60"/>
      <c r="D28" s="77"/>
      <c r="E28" s="60"/>
      <c r="F28" s="77"/>
      <c r="G28" s="62">
        <f t="shared" si="2"/>
      </c>
      <c r="H28" s="77"/>
      <c r="I28" s="60"/>
      <c r="J28" s="319" t="str">
        <f t="shared" si="3"/>
        <v> </v>
      </c>
      <c r="K28" s="319"/>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row>
    <row r="29" spans="1:250" ht="12" customHeight="1">
      <c r="A29" s="26" t="s">
        <v>25</v>
      </c>
      <c r="C29" s="60"/>
      <c r="D29" s="77"/>
      <c r="E29" s="60"/>
      <c r="F29" s="77"/>
      <c r="G29" s="62">
        <f t="shared" si="2"/>
      </c>
      <c r="H29" s="77"/>
      <c r="I29" s="60"/>
      <c r="J29" s="319" t="str">
        <f t="shared" si="3"/>
        <v> </v>
      </c>
      <c r="K29" s="319"/>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row>
    <row r="30" spans="1:250" ht="12" customHeight="1">
      <c r="A30" s="26" t="s">
        <v>26</v>
      </c>
      <c r="C30" s="60"/>
      <c r="D30" s="77"/>
      <c r="E30" s="60"/>
      <c r="F30" s="77"/>
      <c r="G30" s="62">
        <f t="shared" si="2"/>
      </c>
      <c r="H30" s="77"/>
      <c r="I30" s="60"/>
      <c r="J30" s="319" t="str">
        <f t="shared" si="3"/>
        <v> </v>
      </c>
      <c r="K30" s="319"/>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row>
    <row r="31" spans="1:250" ht="12" customHeight="1">
      <c r="A31" s="26" t="s">
        <v>27</v>
      </c>
      <c r="C31" s="60"/>
      <c r="D31" s="77"/>
      <c r="E31" s="60"/>
      <c r="F31" s="77"/>
      <c r="G31" s="62">
        <f t="shared" si="2"/>
      </c>
      <c r="H31" s="77"/>
      <c r="I31" s="60"/>
      <c r="J31" s="319" t="str">
        <f t="shared" si="3"/>
        <v> </v>
      </c>
      <c r="K31" s="319"/>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row>
    <row r="32" spans="1:250" ht="12" customHeight="1">
      <c r="A32" s="26" t="s">
        <v>28</v>
      </c>
      <c r="C32" s="60"/>
      <c r="D32" s="77"/>
      <c r="E32" s="60"/>
      <c r="F32" s="77"/>
      <c r="G32" s="62">
        <f t="shared" si="2"/>
      </c>
      <c r="H32" s="77"/>
      <c r="I32" s="60"/>
      <c r="J32" s="319" t="str">
        <f t="shared" si="3"/>
        <v> </v>
      </c>
      <c r="K32" s="319"/>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row>
    <row r="33" spans="1:250" ht="12" customHeight="1">
      <c r="A33" s="26" t="s">
        <v>29</v>
      </c>
      <c r="C33" s="60"/>
      <c r="D33" s="77"/>
      <c r="E33" s="60"/>
      <c r="F33" s="77"/>
      <c r="G33" s="62">
        <f t="shared" si="2"/>
      </c>
      <c r="H33" s="77"/>
      <c r="I33" s="60"/>
      <c r="J33" s="319" t="str">
        <f t="shared" si="3"/>
        <v> </v>
      </c>
      <c r="K33" s="319"/>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row>
    <row r="34" spans="1:250" ht="13.5" customHeight="1" thickBot="1">
      <c r="A34" s="32" t="s">
        <v>30</v>
      </c>
      <c r="C34" s="61"/>
      <c r="D34" s="77"/>
      <c r="E34" s="61"/>
      <c r="F34" s="77"/>
      <c r="G34" s="62">
        <f t="shared" si="2"/>
      </c>
      <c r="H34" s="77"/>
      <c r="I34" s="61"/>
      <c r="J34" s="319" t="str">
        <f t="shared" si="3"/>
        <v> </v>
      </c>
      <c r="K34" s="319"/>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row>
    <row r="35" spans="3:250" ht="12.75" customHeight="1" thickTop="1">
      <c r="C35" s="31"/>
      <c r="E35" s="31"/>
      <c r="G35" s="31"/>
      <c r="I35" s="31"/>
      <c r="K35" s="8"/>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row>
    <row r="36" spans="1:250" ht="13.5" customHeight="1">
      <c r="A36" s="476" t="s">
        <v>46</v>
      </c>
      <c r="B36" s="486"/>
      <c r="C36" s="24" t="s">
        <v>223</v>
      </c>
      <c r="D36" s="48"/>
      <c r="E36" s="48"/>
      <c r="F36" s="48"/>
      <c r="G36" s="48"/>
      <c r="H36" s="48"/>
      <c r="I36" s="172">
        <f>IF($C$12="Select estimate type","",$C$12)</f>
      </c>
      <c r="K36" s="81" t="s">
        <v>46</v>
      </c>
      <c r="Q36" s="172">
        <f>IF($C$12="Select estimate type","",$C$12)</f>
      </c>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row>
    <row r="37" spans="1:250" ht="16.5" customHeight="1">
      <c r="A37" s="8"/>
      <c r="B37" s="8"/>
      <c r="C37" s="172" t="str">
        <f>IF($C$12="Select estimate type","Estimate type",$C$12)</f>
        <v>Estimate type</v>
      </c>
      <c r="D37" s="25"/>
      <c r="E37" s="172" t="str">
        <f>IF($E$12="Select estimate type","Estimate type",$E$12)</f>
        <v>Estimate type</v>
      </c>
      <c r="F37" s="25"/>
      <c r="G37" s="25" t="s">
        <v>36</v>
      </c>
      <c r="H37" s="25"/>
      <c r="I37" s="172" t="str">
        <f>IF($C$12="Select estimate type","Population rate","to Population rate")</f>
        <v>Population rate</v>
      </c>
      <c r="K37" s="172" t="str">
        <f>IF($C$12="Select estimate type","Estimate type",$C$12)</f>
        <v>Estimate type</v>
      </c>
      <c r="L37" s="25"/>
      <c r="M37" s="172" t="str">
        <f>IF($E$12="Select estimate type","Estimate type",$E$12)</f>
        <v>Estimate type</v>
      </c>
      <c r="N37" s="25"/>
      <c r="O37" s="25" t="s">
        <v>36</v>
      </c>
      <c r="P37" s="25"/>
      <c r="Q37" s="172" t="str">
        <f>IF($C$12="Select estimate type","Population rate","to Population rate")</f>
        <v>Population rate</v>
      </c>
      <c r="R37" s="23"/>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row>
    <row r="38" spans="1:250" ht="13.5" customHeight="1">
      <c r="A38" s="8"/>
      <c r="B38" s="8"/>
      <c r="C38" s="43" t="s">
        <v>32</v>
      </c>
      <c r="D38" s="43"/>
      <c r="E38" s="43" t="s">
        <v>35</v>
      </c>
      <c r="F38" s="43"/>
      <c r="G38" s="43" t="s">
        <v>54</v>
      </c>
      <c r="H38" s="43"/>
      <c r="I38" s="43" t="s">
        <v>40</v>
      </c>
      <c r="K38" s="43" t="s">
        <v>32</v>
      </c>
      <c r="L38" s="43"/>
      <c r="M38" s="43" t="s">
        <v>35</v>
      </c>
      <c r="N38" s="43"/>
      <c r="O38" s="43" t="s">
        <v>40</v>
      </c>
      <c r="P38" s="43"/>
      <c r="Q38" s="43" t="s">
        <v>40</v>
      </c>
      <c r="R38" s="23"/>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row>
    <row r="39" spans="1:250" ht="12" customHeight="1">
      <c r="A39" s="64" t="s">
        <v>22</v>
      </c>
      <c r="B39" s="56"/>
      <c r="C39" s="63">
        <f>IF(OR(C$12="Employed",C$12="Labour force",C$12="Civilian population"),C91,IF(C$12="Unemployed",K91,IF(C$12="Not in the labour force",S91,"")))</f>
      </c>
      <c r="D39" s="346"/>
      <c r="E39" s="63">
        <f>IF(OR(E$12="Employed",E$12="Labour force",E$12="Civilian population"),E91,IF(E$12="Unemployed",M91,IF(E$12="Not in the labour force",U91,"")))</f>
      </c>
      <c r="F39" s="78"/>
      <c r="G39" s="62">
        <f>IF('Mly move model'!$B$10&lt;&gt;0,IF(SUM(G14)&gt;0,IF(SUM(G26)&gt;0,100*SQRT((1/((E14*1000)^2)*(K65*1000)^2)+(((C14*1000)^2)/((E14*1000)^4)*(E65*1000)^2)-(0.3*C14*1000/((E14*1000)^3)*K65*1000*E65*1000)+(1/((E26*1000)^2)*(K77*1000)^2)+(((C26*1000)^2)/((E26*1000)^4)*(E77*1000)^2)-(0.3*(C26*1000)/((E26*1000)^3)*K77*1000*E77*1000)-(2*((0.42*1/(E14*1000*E26*1000)*K65*1000*K77*1000)+0.58*C14*1000*C26*1000/((E14*1000)^2*(E26*1000)^2)*E65*1000*E77*1000))),""),""),"")</f>
      </c>
      <c r="H39" s="78"/>
      <c r="I39" s="62">
        <f>IF(OR($C$12="Labour force",$C$12="Employed",$C$12="Unemployed",$C$12="Not in the labour force"),IF(+I14&gt;0,IF(+I26&gt;0,IF(+C39&gt;0,(+C39*((MAX(+I26,+I14))/(MAX(+C26,+C14)))),""),""),""),"")</f>
      </c>
      <c r="J39" s="78"/>
      <c r="K39" s="62">
        <f>IF($C$12&lt;&gt;"Select estimate type",IF(C14&gt;0,IF(C26&gt;0,+C14-C26,""),""),"")</f>
      </c>
      <c r="L39" s="82">
        <f aca="true" t="shared" si="4" ref="L39:L47">IF(ABS(SUM(K39))&lt;2*ABS(SUM(C39)),"*","")</f>
      </c>
      <c r="M39" s="62">
        <f>IF($C$12&lt;&gt;"Select estimate type",IF(E14&gt;0,IF(E26&gt;0,+E14-E26,""),""),"")</f>
      </c>
      <c r="N39" s="82">
        <f aca="true" t="shared" si="5" ref="N39:N47">IF(ABS(SUM(M39))&lt;2*ABS(SUM(E39)),"*","")</f>
      </c>
      <c r="O39" s="62">
        <f aca="true" t="shared" si="6" ref="O39:O47">IF(SUM(G14)&gt;0,IF(SUM(G26)&gt;0,SUM(G14)-SUM(G26),""),"")</f>
      </c>
      <c r="P39" s="82">
        <f aca="true" t="shared" si="7" ref="P39:P47">IF(ABS(SUM(O39))&lt;2*ABS(SUM(G39)),"*","")</f>
      </c>
      <c r="Q39" s="62">
        <f aca="true" t="shared" si="8" ref="Q39:Q47">IF(SUM(I14)&gt;0,IF(SUM(I26)&gt;0,SUM(I14)-SUM(I26),""),"")</f>
      </c>
      <c r="R39" s="83">
        <f aca="true" t="shared" si="9" ref="R39:R47">IF(ABS(SUM(Q39))&lt;2*ABS(SUM(I39)),"*","")</f>
      </c>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row>
    <row r="40" spans="1:250" ht="12" customHeight="1">
      <c r="A40" s="64" t="s">
        <v>23</v>
      </c>
      <c r="B40" s="56"/>
      <c r="C40" s="63">
        <f aca="true" t="shared" si="10" ref="C40:C47">IF(OR(C$12="Employed",C$12="Labour force",C$12="Civilian population"),C92,IF(C$12="Unemployed",K92,IF(C$12="Not in the labour force",S92,"")))</f>
      </c>
      <c r="D40" s="346"/>
      <c r="E40" s="63">
        <f aca="true" t="shared" si="11" ref="E40:E47">IF(OR(E$12="Employed",E$12="Labour force",E$12="Civilian population"),E92,IF(E$12="Unemployed",M92,IF(E$12="Not in the labour force",U92,"")))</f>
      </c>
      <c r="F40" s="78"/>
      <c r="G40" s="62">
        <f>IF('Mly move model'!$B$10&lt;&gt;0,IF(SUM(G15)&gt;0,IF(SUM(G27)&gt;0,100*SQRT((1/((E15*1000)^2)*(K66*1000)^2)+(((C15*1000)^2)/((E15*1000)^4)*(E66*1000)^2)-(0.3*C15*1000/((E15*1000)^3)*K66*1000*E66*1000)+(1/((E27*1000)^2)*(K78*1000)^2)+(((C27*1000)^2)/((E27*1000)^4)*(E78*1000)^2)-(0.3*(C27*1000)/((E27*1000)^3)*K78*1000*E78*1000)-(2*((0.42*1/(E15*1000*E27*1000)*K66*1000*K78*1000)+0.58*C15*1000*C27*1000/((E15*1000)^2*(E27*1000)^2)*E66*1000*E78*1000))),""),""),"")</f>
      </c>
      <c r="H40" s="78"/>
      <c r="I40" s="62">
        <f aca="true" t="shared" si="12" ref="I40:I47">IF(OR($C$12="Labour force",$C$12="Employed",$C$12="Unemployed",$C$12="Not in the labour force"),IF(+I15&gt;0,IF(+I27&gt;0,IF(+C40&gt;0,(+C40*((MAX(+I27,+I15))/(MAX(+C27,+C15)))),""),""),""),"")</f>
      </c>
      <c r="J40" s="78"/>
      <c r="K40" s="62">
        <f aca="true" t="shared" si="13" ref="K40:K47">IF($C$12&lt;&gt;"Select estimate type",IF(C15&gt;0,IF(C27&gt;0,+C15-C27,""),""),"")</f>
      </c>
      <c r="L40" s="82">
        <f t="shared" si="4"/>
      </c>
      <c r="M40" s="62">
        <f aca="true" t="shared" si="14" ref="M40:M47">IF($C$12&lt;&gt;"Select estimate type",IF(E15&gt;0,IF(E27&gt;0,+E15-E27,""),""),"")</f>
      </c>
      <c r="N40" s="82">
        <f t="shared" si="5"/>
      </c>
      <c r="O40" s="62">
        <f t="shared" si="6"/>
      </c>
      <c r="P40" s="82">
        <f t="shared" si="7"/>
      </c>
      <c r="Q40" s="62">
        <f t="shared" si="8"/>
      </c>
      <c r="R40" s="83">
        <f t="shared" si="9"/>
      </c>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row>
    <row r="41" spans="1:250" ht="12" customHeight="1">
      <c r="A41" s="64" t="s">
        <v>24</v>
      </c>
      <c r="B41" s="56"/>
      <c r="C41" s="63">
        <f t="shared" si="10"/>
      </c>
      <c r="D41" s="346"/>
      <c r="E41" s="63">
        <f t="shared" si="11"/>
      </c>
      <c r="F41" s="78"/>
      <c r="G41" s="62">
        <f>IF('Mly move model'!$B$10&lt;&gt;0,IF(SUM(G16)&gt;0,IF(SUM(G28)&gt;0,100*SQRT((1/((E16*1000)^2)*(K67*1000)^2)+(((C16*1000)^2)/((E16*1000)^4)*(E67*1000)^2)-(0.3*C16*1000/((E16*1000)^3)*K67*1000*E67*1000)+(1/((E28*1000)^2)*(K79*1000)^2)+(((C28*1000)^2)/((E28*1000)^4)*(E79*1000)^2)-(0.3*(C28*1000)/((E28*1000)^3)*K79*1000*E79*1000)-(2*((0.42*1/(E16*1000*E28*1000)*K67*1000*K79*1000)+0.58*C16*1000*C28*1000/((E16*1000)^2*(E28*1000)^2)*E67*1000*E79*1000))),""),""),"")</f>
      </c>
      <c r="H41" s="78"/>
      <c r="I41" s="62">
        <f t="shared" si="12"/>
      </c>
      <c r="J41" s="78"/>
      <c r="K41" s="62">
        <f t="shared" si="13"/>
      </c>
      <c r="L41" s="82">
        <f t="shared" si="4"/>
      </c>
      <c r="M41" s="62">
        <f t="shared" si="14"/>
      </c>
      <c r="N41" s="82">
        <f t="shared" si="5"/>
      </c>
      <c r="O41" s="62">
        <f t="shared" si="6"/>
      </c>
      <c r="P41" s="82">
        <f t="shared" si="7"/>
      </c>
      <c r="Q41" s="62">
        <f t="shared" si="8"/>
      </c>
      <c r="R41" s="83">
        <f t="shared" si="9"/>
      </c>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row>
    <row r="42" spans="1:250" ht="12" customHeight="1">
      <c r="A42" s="64" t="s">
        <v>25</v>
      </c>
      <c r="B42" s="56"/>
      <c r="C42" s="63">
        <f t="shared" si="10"/>
      </c>
      <c r="D42" s="346"/>
      <c r="E42" s="63">
        <f t="shared" si="11"/>
      </c>
      <c r="F42" s="78"/>
      <c r="G42" s="62">
        <f>IF('Mly move model'!$B$10&lt;&gt;0,IF(SUM(G17)&gt;0,IF(SUM(G29)&gt;0,100*SQRT((1/((E17*1000)^2)*(K68*1000)^2)+(((C17*1000)^2)/((E17*1000)^4)*(E68*1000)^2)-(0.3*C17*1000/((E17*1000)^3)*K68*1000*E68*1000)+(1/((E29*1000)^2)*(K80*1000)^2)+(((C29*1000)^2)/((E29*1000)^4)*(E80*1000)^2)-(0.3*(C29*1000)/((E29*1000)^3)*K80*1000*E80*1000)-(2*((0.42*1/(E17*1000*E29*1000)*K68*1000*K80*1000)+0.58*C17*1000*C29*1000/((E17*1000)^2*(E29*1000)^2)*E68*1000*E80*1000))),""),""),"")</f>
      </c>
      <c r="H42" s="78"/>
      <c r="I42" s="62">
        <f t="shared" si="12"/>
      </c>
      <c r="J42" s="78"/>
      <c r="K42" s="62">
        <f t="shared" si="13"/>
      </c>
      <c r="L42" s="82">
        <f t="shared" si="4"/>
      </c>
      <c r="M42" s="62">
        <f t="shared" si="14"/>
      </c>
      <c r="N42" s="82">
        <f t="shared" si="5"/>
      </c>
      <c r="O42" s="62">
        <f t="shared" si="6"/>
      </c>
      <c r="P42" s="82">
        <f t="shared" si="7"/>
      </c>
      <c r="Q42" s="62">
        <f t="shared" si="8"/>
      </c>
      <c r="R42" s="83">
        <f t="shared" si="9"/>
      </c>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row>
    <row r="43" spans="1:250" ht="12" customHeight="1">
      <c r="A43" s="64" t="s">
        <v>26</v>
      </c>
      <c r="B43" s="56"/>
      <c r="C43" s="63">
        <f t="shared" si="10"/>
      </c>
      <c r="D43" s="346"/>
      <c r="E43" s="63">
        <f t="shared" si="11"/>
      </c>
      <c r="F43" s="78"/>
      <c r="G43" s="62">
        <f>IF('Mly move model'!$B$10&lt;&gt;0,IF(SUM(G18)&gt;0,IF(SUM(G30)&gt;0,100*SQRT((1/((E18*1000)^2)*(K69*1000)^2)+(((C18*1000)^2)/((E18*1000)^4)*(E69*1000)^2)-(0.3*C18*1000/((E18*1000)^3)*K69*1000*E69*1000)+(1/((E30*1000)^2)*(K81*1000)^2)+(((C30*1000)^2)/((E30*1000)^4)*(E81*1000)^2)-(0.3*(C30*1000)/((E30*1000)^3)*K81*1000*E81*1000)-(2*((0.42*1/(E18*1000*E30*1000)*K69*1000*K81*1000)+0.58*C18*1000*C30*1000/((E18*1000)^2*(E30*1000)^2)*E69*1000*E81*1000))),""),""),"")</f>
      </c>
      <c r="H43" s="78"/>
      <c r="I43" s="62">
        <f t="shared" si="12"/>
      </c>
      <c r="J43" s="78"/>
      <c r="K43" s="62">
        <f t="shared" si="13"/>
      </c>
      <c r="L43" s="82">
        <f t="shared" si="4"/>
      </c>
      <c r="M43" s="62">
        <f t="shared" si="14"/>
      </c>
      <c r="N43" s="82">
        <f t="shared" si="5"/>
      </c>
      <c r="O43" s="62">
        <f t="shared" si="6"/>
      </c>
      <c r="P43" s="82">
        <f t="shared" si="7"/>
      </c>
      <c r="Q43" s="62">
        <f t="shared" si="8"/>
      </c>
      <c r="R43" s="83">
        <f t="shared" si="9"/>
      </c>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row>
    <row r="44" spans="1:250" ht="12" customHeight="1">
      <c r="A44" s="64" t="s">
        <v>27</v>
      </c>
      <c r="B44" s="56"/>
      <c r="C44" s="63">
        <f t="shared" si="10"/>
      </c>
      <c r="D44" s="346"/>
      <c r="E44" s="63">
        <f t="shared" si="11"/>
      </c>
      <c r="F44" s="78"/>
      <c r="G44" s="62">
        <f>IF('Mly move model'!$B$10&lt;&gt;0,IF(SUM(G19)&gt;0,IF(SUM(G31)&gt;0,100*SQRT((1/((E19*1000)^2)*(K70*1000)^2)+(((C19*1000)^2)/((E19*1000)^4)*(E70*1000)^2)-(0.3*C19*1000/((E19*1000)^3)*K70*1000*E70*1000)+(1/((E31*1000)^2)*(K82*1000)^2)+(((C31*1000)^2)/((E31*1000)^4)*(E82*1000)^2)-(0.3*(C31*1000)/((E31*1000)^3)*K82*1000*E82*1000)-(2*((0.42*1/(E19*1000*E31*1000)*K70*1000*K82*1000)+0.58*C19*1000*C31*1000/((E19*1000)^2*(E31*1000)^2)*E70*1000*E82*1000))),""),""),"")</f>
      </c>
      <c r="H44" s="78"/>
      <c r="I44" s="62">
        <f t="shared" si="12"/>
      </c>
      <c r="J44" s="78"/>
      <c r="K44" s="62">
        <f t="shared" si="13"/>
      </c>
      <c r="L44" s="82">
        <f t="shared" si="4"/>
      </c>
      <c r="M44" s="62">
        <f t="shared" si="14"/>
      </c>
      <c r="N44" s="82">
        <f t="shared" si="5"/>
      </c>
      <c r="O44" s="62">
        <f t="shared" si="6"/>
      </c>
      <c r="P44" s="82">
        <f t="shared" si="7"/>
      </c>
      <c r="Q44" s="62">
        <f t="shared" si="8"/>
      </c>
      <c r="R44" s="83">
        <f t="shared" si="9"/>
      </c>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row>
    <row r="45" spans="1:250" ht="12" customHeight="1">
      <c r="A45" s="64" t="s">
        <v>28</v>
      </c>
      <c r="B45" s="56"/>
      <c r="C45" s="63">
        <f t="shared" si="10"/>
      </c>
      <c r="D45" s="346"/>
      <c r="E45" s="63">
        <f t="shared" si="11"/>
      </c>
      <c r="F45" s="78"/>
      <c r="G45" s="62">
        <f>IF('Mly move model'!$B$10&lt;&gt;0,IF(SUM(G20)&gt;0,IF(SUM(G32)&gt;0,100*SQRT((1/((E20*1000)^2)*(K71*1000)^2)+(((C20*1000)^2)/((E20*1000)^4)*(E71*1000)^2)-(0.3*C20*1000/((E20*1000)^3)*K71*1000*E71*1000)+(1/((E32*1000)^2)*(K83*1000)^2)+(((C32*1000)^2)/((E32*1000)^4)*(E83*1000)^2)-(0.3*(C32*1000)/((E32*1000)^3)*K83*1000*E83*1000)-(2*((0.42*1/(E20*1000*E32*1000)*K71*1000*K83*1000)+0.58*C20*1000*C32*1000/((E20*1000)^2*(E32*1000)^2)*E71*1000*E83*1000))),""),""),"")</f>
      </c>
      <c r="H45" s="78"/>
      <c r="I45" s="62">
        <f t="shared" si="12"/>
      </c>
      <c r="J45" s="78"/>
      <c r="K45" s="62">
        <f t="shared" si="13"/>
      </c>
      <c r="L45" s="82">
        <f t="shared" si="4"/>
      </c>
      <c r="M45" s="62">
        <f t="shared" si="14"/>
      </c>
      <c r="N45" s="82">
        <f t="shared" si="5"/>
      </c>
      <c r="O45" s="62">
        <f t="shared" si="6"/>
      </c>
      <c r="P45" s="82">
        <f t="shared" si="7"/>
      </c>
      <c r="Q45" s="62">
        <f t="shared" si="8"/>
      </c>
      <c r="R45" s="83">
        <f t="shared" si="9"/>
      </c>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row>
    <row r="46" spans="1:250" ht="12" customHeight="1">
      <c r="A46" s="64" t="s">
        <v>29</v>
      </c>
      <c r="B46" s="56"/>
      <c r="C46" s="63">
        <f t="shared" si="10"/>
      </c>
      <c r="D46" s="346"/>
      <c r="E46" s="63">
        <f t="shared" si="11"/>
      </c>
      <c r="F46" s="78"/>
      <c r="G46" s="62">
        <f>IF('Mly move model'!$B$10&lt;&gt;0,IF(SUM(G21)&gt;0,IF(SUM(G33)&gt;0,100*SQRT((1/((E21*1000)^2)*(K72*1000)^2)+(((C21*1000)^2)/((E21*1000)^4)*(E72*1000)^2)-(0.3*C21*1000/((E21*1000)^3)*K72*1000*E72*1000)+(1/((E33*1000)^2)*(K84*1000)^2)+(((C33*1000)^2)/((E33*1000)^4)*(E84*1000)^2)-(0.3*(C33*1000)/((E33*1000)^3)*K84*1000*E84*1000)-(2*((0.42*1/(E21*1000*E33*1000)*K72*1000*K84*1000)+0.58*C21*1000*C33*1000/((E21*1000)^2*(E33*1000)^2)*E72*1000*E84*1000))),""),""),"")</f>
      </c>
      <c r="H46" s="78"/>
      <c r="I46" s="62">
        <f t="shared" si="12"/>
      </c>
      <c r="J46" s="78"/>
      <c r="K46" s="62">
        <f t="shared" si="13"/>
      </c>
      <c r="L46" s="82">
        <f t="shared" si="4"/>
      </c>
      <c r="M46" s="62">
        <f t="shared" si="14"/>
      </c>
      <c r="N46" s="82">
        <f t="shared" si="5"/>
      </c>
      <c r="O46" s="62">
        <f t="shared" si="6"/>
      </c>
      <c r="P46" s="82">
        <f t="shared" si="7"/>
      </c>
      <c r="Q46" s="62">
        <f t="shared" si="8"/>
      </c>
      <c r="R46" s="83">
        <f t="shared" si="9"/>
      </c>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row>
    <row r="47" spans="1:250" ht="13.5" customHeight="1">
      <c r="A47" s="89" t="s">
        <v>30</v>
      </c>
      <c r="B47" s="56"/>
      <c r="C47" s="63">
        <f t="shared" si="10"/>
      </c>
      <c r="D47" s="346"/>
      <c r="E47" s="63">
        <f t="shared" si="11"/>
      </c>
      <c r="F47" s="78"/>
      <c r="G47" s="62">
        <f>IF('Mly move model'!$B$10&lt;&gt;0,IF(SUM(G22)&gt;0,IF(SUM(G34)&gt;0,100*SQRT((1/((E22*1000)^2)*(K73*1000)^2)+(((C22*1000)^2)/((E22*1000)^4)*(E73*1000)^2)-(0.3*C22*1000/((E22*1000)^3)*K73*1000*E73*1000)+(1/((E34*1000)^2)*(K85*1000)^2)+(((C34*1000)^2)/((E34*1000)^4)*(E85*1000)^2)-(0.3*(C34*1000)/((E34*1000)^3)*K85*1000*E85*1000)-(2*((0.42*1/(E22*1000*E34*1000)*K73*1000*K85*1000)+0.58*C22*1000*C34*1000/((E22*1000)^2*(E34*1000)^2)*E73*1000*E85*1000))),""),""),"")</f>
      </c>
      <c r="H47" s="78"/>
      <c r="I47" s="62">
        <f t="shared" si="12"/>
      </c>
      <c r="J47" s="78"/>
      <c r="K47" s="62">
        <f t="shared" si="13"/>
      </c>
      <c r="L47" s="82">
        <f t="shared" si="4"/>
      </c>
      <c r="M47" s="62">
        <f t="shared" si="14"/>
      </c>
      <c r="N47" s="82">
        <f t="shared" si="5"/>
      </c>
      <c r="O47" s="62">
        <f t="shared" si="6"/>
      </c>
      <c r="P47" s="82">
        <f t="shared" si="7"/>
      </c>
      <c r="Q47" s="62">
        <f t="shared" si="8"/>
      </c>
      <c r="R47" s="83">
        <f t="shared" si="9"/>
      </c>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row>
    <row r="48" spans="1:250" ht="16.5" customHeight="1">
      <c r="A48" s="56"/>
      <c r="B48" s="31"/>
      <c r="C48" s="31"/>
      <c r="D48" s="31"/>
      <c r="E48" s="31"/>
      <c r="F48" s="31"/>
      <c r="G48" s="31"/>
      <c r="H48" s="31"/>
      <c r="I48" s="31"/>
      <c r="J48" s="31"/>
      <c r="K48" s="56" t="s">
        <v>151</v>
      </c>
      <c r="L48" s="31"/>
      <c r="M48" s="31"/>
      <c r="N48" s="31"/>
      <c r="O48" s="31"/>
      <c r="P48" s="31"/>
      <c r="Q48" s="3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row>
    <row r="49" spans="1:250" ht="44.25" customHeight="1">
      <c r="A49" s="487" t="s">
        <v>374</v>
      </c>
      <c r="B49" s="488"/>
      <c r="C49" s="488"/>
      <c r="D49" s="488"/>
      <c r="E49" s="488"/>
      <c r="F49" s="488"/>
      <c r="G49" s="488"/>
      <c r="H49" s="488"/>
      <c r="I49" s="488"/>
      <c r="J49" s="488"/>
      <c r="K49" s="488"/>
      <c r="L49" s="488"/>
      <c r="M49" s="488"/>
      <c r="N49" s="488"/>
      <c r="O49" s="488"/>
      <c r="P49" s="488"/>
      <c r="Q49" s="488"/>
      <c r="R49" s="84"/>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row>
    <row r="50" spans="1:250" ht="15.75" customHeight="1">
      <c r="A50" s="480" t="s">
        <v>306</v>
      </c>
      <c r="B50" s="481"/>
      <c r="C50" s="437"/>
      <c r="D50" s="85"/>
      <c r="E50" s="85"/>
      <c r="F50" s="85"/>
      <c r="G50" s="85"/>
      <c r="H50" s="85"/>
      <c r="I50" s="85"/>
      <c r="J50" s="85"/>
      <c r="K50" s="85"/>
      <c r="L50" s="85"/>
      <c r="M50" s="85"/>
      <c r="N50" s="85"/>
      <c r="O50" s="85"/>
      <c r="P50" s="85"/>
      <c r="Q50" s="85"/>
      <c r="R50" s="23"/>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row>
    <row r="51" spans="1:250" s="443" customFormat="1" ht="19.5" customHeight="1" hidden="1" thickBot="1">
      <c r="A51" s="438"/>
      <c r="B51" s="439"/>
      <c r="C51" s="440"/>
      <c r="D51" s="440"/>
      <c r="E51" s="440"/>
      <c r="F51" s="440"/>
      <c r="G51" s="440"/>
      <c r="H51" s="440"/>
      <c r="I51" s="440"/>
      <c r="J51" s="440"/>
      <c r="K51" s="440"/>
      <c r="L51" s="440"/>
      <c r="M51" s="440"/>
      <c r="N51" s="440"/>
      <c r="O51" s="440"/>
      <c r="P51" s="440"/>
      <c r="Q51" s="440"/>
      <c r="R51" s="441"/>
      <c r="S51" s="442"/>
      <c r="T51" s="442"/>
      <c r="U51" s="442"/>
      <c r="V51" s="442"/>
      <c r="W51" s="442"/>
      <c r="X51" s="442"/>
      <c r="Y51" s="442"/>
      <c r="Z51" s="442"/>
      <c r="AA51" s="442"/>
      <c r="AB51" s="442"/>
      <c r="AC51" s="442"/>
      <c r="AD51" s="442"/>
      <c r="AE51" s="442"/>
      <c r="AF51" s="442"/>
      <c r="AG51" s="442"/>
      <c r="AH51" s="442"/>
      <c r="AI51" s="442"/>
      <c r="AJ51" s="442"/>
      <c r="AK51" s="442"/>
      <c r="AL51" s="442"/>
      <c r="AM51" s="442"/>
      <c r="AN51" s="442"/>
      <c r="AO51" s="442"/>
      <c r="AP51" s="442"/>
      <c r="AQ51" s="442"/>
      <c r="AR51" s="442"/>
      <c r="AS51" s="442"/>
      <c r="AT51" s="442"/>
      <c r="AU51" s="442"/>
      <c r="AV51" s="442"/>
      <c r="AW51" s="442"/>
      <c r="AX51" s="442"/>
      <c r="AY51" s="442"/>
      <c r="AZ51" s="442"/>
      <c r="BA51" s="442"/>
      <c r="BB51" s="442"/>
      <c r="BC51" s="442"/>
      <c r="BD51" s="442"/>
      <c r="BE51" s="442"/>
      <c r="BF51" s="442"/>
      <c r="BG51" s="442"/>
      <c r="BH51" s="442"/>
      <c r="BI51" s="442"/>
      <c r="BJ51" s="442"/>
      <c r="BK51" s="442"/>
      <c r="BL51" s="442"/>
      <c r="BM51" s="442"/>
      <c r="BN51" s="442"/>
      <c r="BO51" s="442"/>
      <c r="BP51" s="442"/>
      <c r="BQ51" s="442"/>
      <c r="BR51" s="442"/>
      <c r="BS51" s="442"/>
      <c r="BT51" s="442"/>
      <c r="BU51" s="442"/>
      <c r="BV51" s="442"/>
      <c r="BW51" s="442"/>
      <c r="BX51" s="442"/>
      <c r="BY51" s="442"/>
      <c r="BZ51" s="442"/>
      <c r="CA51" s="442"/>
      <c r="CB51" s="442"/>
      <c r="CC51" s="442"/>
      <c r="CD51" s="442"/>
      <c r="CE51" s="442"/>
      <c r="CF51" s="442"/>
      <c r="CG51" s="442"/>
      <c r="CH51" s="442"/>
      <c r="CI51" s="442"/>
      <c r="CJ51" s="442"/>
      <c r="CK51" s="442"/>
      <c r="CL51" s="442"/>
      <c r="CM51" s="442"/>
      <c r="CN51" s="442"/>
      <c r="CO51" s="442"/>
      <c r="CP51" s="442"/>
      <c r="CQ51" s="442"/>
      <c r="CR51" s="442"/>
      <c r="CS51" s="442"/>
      <c r="CT51" s="442"/>
      <c r="CU51" s="442"/>
      <c r="CV51" s="442"/>
      <c r="CW51" s="442"/>
      <c r="CX51" s="442"/>
      <c r="CY51" s="442"/>
      <c r="CZ51" s="442"/>
      <c r="DA51" s="442"/>
      <c r="DB51" s="442"/>
      <c r="DC51" s="442"/>
      <c r="DD51" s="442"/>
      <c r="DE51" s="442"/>
      <c r="DF51" s="442"/>
      <c r="DG51" s="442"/>
      <c r="DH51" s="442"/>
      <c r="DI51" s="442"/>
      <c r="DJ51" s="442"/>
      <c r="DK51" s="442"/>
      <c r="DL51" s="442"/>
      <c r="DM51" s="442"/>
      <c r="DN51" s="442"/>
      <c r="DO51" s="442"/>
      <c r="DP51" s="442"/>
      <c r="DQ51" s="442"/>
      <c r="DR51" s="442"/>
      <c r="DS51" s="442"/>
      <c r="DT51" s="442"/>
      <c r="DU51" s="442"/>
      <c r="DV51" s="442"/>
      <c r="DW51" s="442"/>
      <c r="DX51" s="442"/>
      <c r="DY51" s="442"/>
      <c r="DZ51" s="442"/>
      <c r="EA51" s="442"/>
      <c r="EB51" s="442"/>
      <c r="EC51" s="442"/>
      <c r="ED51" s="442"/>
      <c r="EE51" s="442"/>
      <c r="EF51" s="442"/>
      <c r="EG51" s="442"/>
      <c r="EH51" s="442"/>
      <c r="EI51" s="442"/>
      <c r="EJ51" s="442"/>
      <c r="EK51" s="442"/>
      <c r="EL51" s="442"/>
      <c r="EM51" s="442"/>
      <c r="EN51" s="442"/>
      <c r="EO51" s="442"/>
      <c r="EP51" s="442"/>
      <c r="EQ51" s="442"/>
      <c r="ER51" s="442"/>
      <c r="ES51" s="442"/>
      <c r="ET51" s="442"/>
      <c r="EU51" s="442"/>
      <c r="EV51" s="442"/>
      <c r="EW51" s="442"/>
      <c r="EX51" s="442"/>
      <c r="EY51" s="442"/>
      <c r="EZ51" s="442"/>
      <c r="FA51" s="442"/>
      <c r="FB51" s="442"/>
      <c r="FC51" s="442"/>
      <c r="FD51" s="442"/>
      <c r="FE51" s="442"/>
      <c r="FF51" s="442"/>
      <c r="FG51" s="442"/>
      <c r="FH51" s="442"/>
      <c r="FI51" s="442"/>
      <c r="FJ51" s="442"/>
      <c r="FK51" s="442"/>
      <c r="FL51" s="442"/>
      <c r="FM51" s="442"/>
      <c r="FN51" s="442"/>
      <c r="FO51" s="442"/>
      <c r="FP51" s="442"/>
      <c r="FQ51" s="442"/>
      <c r="FR51" s="442"/>
      <c r="FS51" s="442"/>
      <c r="FT51" s="442"/>
      <c r="FU51" s="442"/>
      <c r="FV51" s="442"/>
      <c r="FW51" s="442"/>
      <c r="FX51" s="442"/>
      <c r="FY51" s="442"/>
      <c r="FZ51" s="442"/>
      <c r="GA51" s="442"/>
      <c r="GB51" s="442"/>
      <c r="GC51" s="442"/>
      <c r="GD51" s="442"/>
      <c r="GE51" s="442"/>
      <c r="GF51" s="442"/>
      <c r="GG51" s="442"/>
      <c r="GH51" s="442"/>
      <c r="GI51" s="442"/>
      <c r="GJ51" s="442"/>
      <c r="GK51" s="442"/>
      <c r="GL51" s="442"/>
      <c r="GM51" s="442"/>
      <c r="GN51" s="442"/>
      <c r="GO51" s="442"/>
      <c r="GP51" s="442"/>
      <c r="GQ51" s="442"/>
      <c r="GR51" s="442"/>
      <c r="GS51" s="442"/>
      <c r="GT51" s="442"/>
      <c r="GU51" s="442"/>
      <c r="GV51" s="442"/>
      <c r="GW51" s="442"/>
      <c r="GX51" s="442"/>
      <c r="GY51" s="442"/>
      <c r="GZ51" s="442"/>
      <c r="HA51" s="442"/>
      <c r="HB51" s="442"/>
      <c r="HC51" s="442"/>
      <c r="HD51" s="442"/>
      <c r="HE51" s="442"/>
      <c r="HF51" s="442"/>
      <c r="HG51" s="442"/>
      <c r="HH51" s="442"/>
      <c r="HI51" s="442"/>
      <c r="HJ51" s="442"/>
      <c r="HK51" s="442"/>
      <c r="HL51" s="442"/>
      <c r="HM51" s="442"/>
      <c r="HN51" s="442"/>
      <c r="HO51" s="442"/>
      <c r="HP51" s="442"/>
      <c r="HQ51" s="442"/>
      <c r="HR51" s="442"/>
      <c r="HS51" s="442"/>
      <c r="HT51" s="442"/>
      <c r="HU51" s="442"/>
      <c r="HV51" s="442"/>
      <c r="HW51" s="442"/>
      <c r="HX51" s="442"/>
      <c r="HY51" s="442"/>
      <c r="HZ51" s="442"/>
      <c r="IA51" s="442"/>
      <c r="IB51" s="442"/>
      <c r="IC51" s="442"/>
      <c r="ID51" s="442"/>
      <c r="IE51" s="442"/>
      <c r="IF51" s="442"/>
      <c r="IG51" s="442"/>
      <c r="IH51" s="442"/>
      <c r="II51" s="442"/>
      <c r="IJ51" s="442"/>
      <c r="IK51" s="442"/>
      <c r="IL51" s="442"/>
      <c r="IM51" s="442"/>
      <c r="IN51" s="442"/>
      <c r="IO51" s="442"/>
      <c r="IP51" s="442"/>
    </row>
    <row r="52" spans="1:250" ht="19.5" customHeight="1" hidden="1">
      <c r="A52" s="139" t="s">
        <v>219</v>
      </c>
      <c r="B52" s="134"/>
      <c r="C52" s="85"/>
      <c r="D52" s="85"/>
      <c r="E52" s="85"/>
      <c r="F52" s="85"/>
      <c r="G52" s="85"/>
      <c r="H52" s="85"/>
      <c r="I52" s="85"/>
      <c r="J52" s="85"/>
      <c r="K52" s="85"/>
      <c r="L52" s="85"/>
      <c r="M52" s="85"/>
      <c r="N52" s="85"/>
      <c r="O52" s="85"/>
      <c r="P52" s="85"/>
      <c r="Q52" s="85"/>
      <c r="R52" s="23"/>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row>
    <row r="53" spans="1:250" ht="19.5" customHeight="1" hidden="1">
      <c r="A53" s="8" t="s">
        <v>206</v>
      </c>
      <c r="B53" s="134"/>
      <c r="C53" s="85"/>
      <c r="D53" s="85"/>
      <c r="E53" s="85"/>
      <c r="F53" s="85"/>
      <c r="G53" s="85"/>
      <c r="H53" s="85"/>
      <c r="I53" s="85"/>
      <c r="J53" s="85"/>
      <c r="K53" s="85"/>
      <c r="L53" s="85"/>
      <c r="M53" s="85"/>
      <c r="N53" s="85"/>
      <c r="O53" s="85"/>
      <c r="P53" s="85"/>
      <c r="Q53" s="85"/>
      <c r="R53" s="23"/>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row>
    <row r="54" spans="1:250" ht="19.5" customHeight="1" hidden="1">
      <c r="A54" s="8" t="s">
        <v>207</v>
      </c>
      <c r="B54" s="134"/>
      <c r="C54" s="85"/>
      <c r="D54" s="85"/>
      <c r="E54" s="85"/>
      <c r="F54" s="85"/>
      <c r="G54" s="85"/>
      <c r="H54" s="85"/>
      <c r="I54" s="85"/>
      <c r="J54" s="85"/>
      <c r="K54" s="85"/>
      <c r="L54" s="85"/>
      <c r="M54" s="85"/>
      <c r="N54" s="85"/>
      <c r="O54" s="85"/>
      <c r="P54" s="85"/>
      <c r="Q54" s="85"/>
      <c r="R54" s="23"/>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row>
    <row r="55" spans="1:250" ht="19.5" customHeight="1" hidden="1">
      <c r="A55" s="8" t="s">
        <v>209</v>
      </c>
      <c r="B55" s="134"/>
      <c r="C55" s="85"/>
      <c r="D55" s="85"/>
      <c r="E55" s="85"/>
      <c r="F55" s="85"/>
      <c r="G55" s="85"/>
      <c r="H55" s="85"/>
      <c r="I55" s="85"/>
      <c r="J55" s="85"/>
      <c r="K55" s="85"/>
      <c r="L55" s="85"/>
      <c r="M55" s="85"/>
      <c r="N55" s="85"/>
      <c r="O55" s="85"/>
      <c r="P55" s="85"/>
      <c r="Q55" s="85"/>
      <c r="R55" s="23"/>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row>
    <row r="56" spans="1:250" ht="19.5" customHeight="1" hidden="1">
      <c r="A56" s="8" t="s">
        <v>208</v>
      </c>
      <c r="B56" s="134"/>
      <c r="C56" s="85"/>
      <c r="D56" s="85"/>
      <c r="E56" s="85"/>
      <c r="F56" s="85"/>
      <c r="G56" s="85"/>
      <c r="H56" s="85"/>
      <c r="I56" s="85"/>
      <c r="J56" s="85"/>
      <c r="K56" s="85"/>
      <c r="L56" s="85"/>
      <c r="M56" s="85"/>
      <c r="N56" s="85"/>
      <c r="O56" s="85"/>
      <c r="P56" s="85"/>
      <c r="Q56" s="85"/>
      <c r="R56" s="23"/>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row>
    <row r="57" spans="1:250" ht="19.5" customHeight="1" hidden="1">
      <c r="A57" s="8" t="s">
        <v>256</v>
      </c>
      <c r="B57" s="134"/>
      <c r="C57" s="85"/>
      <c r="D57" s="85"/>
      <c r="E57" s="85"/>
      <c r="F57" s="85"/>
      <c r="G57" s="85"/>
      <c r="H57" s="85"/>
      <c r="I57" s="85"/>
      <c r="J57" s="85"/>
      <c r="K57" s="85"/>
      <c r="L57" s="85"/>
      <c r="M57" s="85"/>
      <c r="N57" s="85"/>
      <c r="O57" s="85"/>
      <c r="P57" s="85"/>
      <c r="Q57" s="85"/>
      <c r="R57" s="23"/>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row>
    <row r="58" spans="1:250" ht="19.5" customHeight="1" hidden="1">
      <c r="A58" s="8" t="s">
        <v>220</v>
      </c>
      <c r="B58" s="134"/>
      <c r="C58" s="85"/>
      <c r="D58" s="85"/>
      <c r="E58" s="85"/>
      <c r="F58" s="85"/>
      <c r="G58" s="85"/>
      <c r="H58" s="85"/>
      <c r="I58" s="85"/>
      <c r="J58" s="85"/>
      <c r="K58" s="85"/>
      <c r="L58" s="85"/>
      <c r="M58" s="85"/>
      <c r="N58" s="85"/>
      <c r="O58" s="85"/>
      <c r="P58" s="85"/>
      <c r="Q58" s="85"/>
      <c r="R58" s="23"/>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row>
    <row r="59" spans="1:250" ht="19.5" customHeight="1" hidden="1">
      <c r="A59" s="22"/>
      <c r="B59" s="134"/>
      <c r="C59" s="85"/>
      <c r="D59" s="85"/>
      <c r="E59" s="85"/>
      <c r="F59" s="85"/>
      <c r="G59" s="85"/>
      <c r="H59" s="85"/>
      <c r="I59" s="85"/>
      <c r="J59" s="85"/>
      <c r="K59" s="85"/>
      <c r="L59" s="85"/>
      <c r="M59" s="85"/>
      <c r="N59" s="85"/>
      <c r="O59" s="85"/>
      <c r="P59" s="85"/>
      <c r="Q59" s="85"/>
      <c r="R59" s="23"/>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row>
    <row r="60" spans="1:250" ht="19.5" customHeight="1" hidden="1">
      <c r="A60" s="204"/>
      <c r="B60" s="205"/>
      <c r="C60" s="183"/>
      <c r="D60" s="183"/>
      <c r="E60" s="183"/>
      <c r="F60" s="184"/>
      <c r="G60" s="85"/>
      <c r="H60" s="182"/>
      <c r="I60" s="183"/>
      <c r="J60" s="183"/>
      <c r="K60" s="183"/>
      <c r="L60" s="183"/>
      <c r="M60" s="183"/>
      <c r="N60" s="184"/>
      <c r="O60" s="85"/>
      <c r="P60" s="85"/>
      <c r="Q60" s="85"/>
      <c r="R60" s="84"/>
      <c r="S60" s="53"/>
      <c r="T60" s="53"/>
      <c r="U60" s="53"/>
      <c r="V60" s="53"/>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row>
    <row r="61" spans="1:250" ht="19.5" customHeight="1" hidden="1">
      <c r="A61" s="223" t="s">
        <v>281</v>
      </c>
      <c r="B61" s="132"/>
      <c r="C61" s="206"/>
      <c r="D61" s="206"/>
      <c r="E61" s="207"/>
      <c r="F61" s="208"/>
      <c r="G61" s="86"/>
      <c r="H61" s="223" t="s">
        <v>282</v>
      </c>
      <c r="I61" s="31"/>
      <c r="J61" s="84"/>
      <c r="K61" s="31"/>
      <c r="L61" s="31"/>
      <c r="M61" s="31"/>
      <c r="N61" s="185"/>
      <c r="P61" s="165"/>
      <c r="Q61" s="84"/>
      <c r="R61" s="31"/>
      <c r="S61" s="31"/>
      <c r="T61" s="31"/>
      <c r="U61" s="31"/>
      <c r="V61" s="3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row>
    <row r="62" spans="1:22" ht="19.5" customHeight="1" hidden="1">
      <c r="A62" s="186" t="s">
        <v>47</v>
      </c>
      <c r="B62" s="31"/>
      <c r="C62" s="169"/>
      <c r="D62" s="187"/>
      <c r="E62" s="188"/>
      <c r="F62" s="209"/>
      <c r="G62" s="23"/>
      <c r="H62" s="186" t="s">
        <v>47</v>
      </c>
      <c r="I62" s="31"/>
      <c r="J62" s="31"/>
      <c r="K62" s="169"/>
      <c r="L62" s="187"/>
      <c r="M62" s="188"/>
      <c r="N62" s="185"/>
      <c r="P62" s="221"/>
      <c r="Q62" s="31"/>
      <c r="R62" s="169"/>
      <c r="S62" s="187"/>
      <c r="T62" s="188"/>
      <c r="U62" s="31"/>
      <c r="V62" s="31"/>
    </row>
    <row r="63" spans="1:22" ht="19.5" customHeight="1" hidden="1">
      <c r="A63" s="193"/>
      <c r="B63" s="31"/>
      <c r="C63" s="95" t="s">
        <v>31</v>
      </c>
      <c r="D63" s="95"/>
      <c r="E63" s="95" t="s">
        <v>31</v>
      </c>
      <c r="F63" s="209"/>
      <c r="G63" s="74"/>
      <c r="H63" s="189"/>
      <c r="I63" s="31"/>
      <c r="J63" s="31"/>
      <c r="K63" s="95" t="s">
        <v>31</v>
      </c>
      <c r="L63" s="95"/>
      <c r="M63" s="95" t="s">
        <v>31</v>
      </c>
      <c r="N63" s="185"/>
      <c r="P63" s="31"/>
      <c r="Q63" s="31"/>
      <c r="R63" s="31"/>
      <c r="S63" s="95"/>
      <c r="T63" s="31"/>
      <c r="U63" s="95"/>
      <c r="V63" s="31"/>
    </row>
    <row r="64" spans="1:22" ht="19.5" customHeight="1" hidden="1" thickBot="1">
      <c r="A64" s="193"/>
      <c r="B64" s="31"/>
      <c r="C64" s="95" t="s">
        <v>49</v>
      </c>
      <c r="D64" s="95"/>
      <c r="E64" s="95" t="s">
        <v>51</v>
      </c>
      <c r="F64" s="209"/>
      <c r="G64" s="49"/>
      <c r="H64" s="190"/>
      <c r="I64" s="31"/>
      <c r="J64" s="31"/>
      <c r="K64" s="95" t="s">
        <v>49</v>
      </c>
      <c r="L64" s="95"/>
      <c r="M64" s="95" t="s">
        <v>51</v>
      </c>
      <c r="N64" s="185"/>
      <c r="P64" s="31"/>
      <c r="Q64" s="31"/>
      <c r="R64" s="31"/>
      <c r="S64" s="95"/>
      <c r="T64" s="31"/>
      <c r="U64" s="95"/>
      <c r="V64" s="31"/>
    </row>
    <row r="65" spans="1:22" ht="19.5" customHeight="1" hidden="1">
      <c r="A65" s="158" t="s">
        <v>22</v>
      </c>
      <c r="B65" s="31"/>
      <c r="C65" s="51">
        <f>IF(+C14&gt;0,(SUM(+C14*10^(+'Mly move model'!$T10+'Mly move model'!$U10*LOG10(+C14*1000)+(+'Mly move model'!$V10*(LOG10(+C14*1000)^2)+'Mly move model'!$W10*(LOG10(+C14*1000)-'Mly move model'!$Y10)*(MAX((LOG10(+C14*1000)-'Mly move model'!$Y10),0))+'Mly move model'!$X10*(LOG10(+C14*1000)-'Mly move model'!$Z10)*MAX((LOG10(C14*1000)-'Mly move model'!$Z10),0)))/100)),"")</f>
      </c>
      <c r="D65" s="82"/>
      <c r="E65" s="51">
        <f>IF(+E14&gt;0,(SUM(+E14*10^(+'Mly move model'!$T10+'Mly move model'!$U10*LOG10(+E14*1000)+(+'Mly move model'!$V10*(LOG10(+E14*1000)^2)+'Mly move model'!$W10*(LOG10(+E14*1000)-'Mly move model'!$Y10)*(MAX((LOG10(+E14*1000)-'Mly move model'!$Y10),0))+'Mly move model'!$X10*(LOG10(+E14*1000)-'Mly move model'!$Z10)*MAX((LOG10(E14*1000)-'Mly move model'!$Z10),0)))/100)),"")</f>
      </c>
      <c r="F65" s="210"/>
      <c r="G65" s="13"/>
      <c r="H65" s="158" t="s">
        <v>22</v>
      </c>
      <c r="I65" s="31"/>
      <c r="J65" s="31"/>
      <c r="K65" s="51">
        <f>IF(+C14&gt;0,(SUM(+C14*10^(+'Mly move model'!$AC10+'Mly move model'!$AD10*LOG10(+C14*1000)+(+'Mly move model'!$AE10*(LOG10(+C14*1000)^2)+'Mly move model'!$AF10*(LOG10(+C14*1000)-'Mly move model'!$AH10)*(MAX((LOG10(+C14*1000)-'Mly move model'!$AH10),0))+'Mly move model'!$AG10*(LOG10(+C14*1000)-'Mly move model'!$AI10)*MAX((LOG10(C14*1000)-'Mly move model'!$AI10),0)))/100)),"")</f>
      </c>
      <c r="L65" s="82"/>
      <c r="M65" s="51">
        <f>IF(+E14&gt;0,(SUM(+E14*10^(+'Mly move model'!$AC10+'Mly move model'!$AD10*LOG10(+E14*1000)+(+'Mly move model'!$AE10*(LOG10(+E14*1000)^2)+'Mly move model'!$AF10*(LOG10(+E14*1000)-'Mly move model'!$AH10)*(MAX((LOG10(+E14*1000)-'Mly move model'!$AH10),0))+'Mly move model'!$AG10*(LOG10(+E14*1000)-'Mly move model'!$AI10)*MAX((LOG10(E14*1000)-'Mly move model'!$AI10),0)))/100)),"")</f>
      </c>
      <c r="N65" s="185"/>
      <c r="P65" s="52"/>
      <c r="Q65" s="31"/>
      <c r="R65" s="31"/>
      <c r="S65" s="63"/>
      <c r="T65" s="31"/>
      <c r="U65" s="63"/>
      <c r="V65" s="31"/>
    </row>
    <row r="66" spans="1:23" s="14" customFormat="1" ht="19.5" customHeight="1" hidden="1">
      <c r="A66" s="158" t="s">
        <v>23</v>
      </c>
      <c r="B66" s="191"/>
      <c r="C66" s="54">
        <f>IF(+C15&gt;0,(SUM(+C15*10^(+'Mly move model'!$T11+'Mly move model'!$U11*LOG10(+C15*1000)+(+'Mly move model'!$V11*(LOG10(+C15*1000)^2)+'Mly move model'!$W11*(LOG10(+C15*1000)-'Mly move model'!$Y11)*(MAX((LOG10(+C15*1000)-'Mly move model'!$Y11),0))+'Mly move model'!$X11*(LOG10(+C15*1000)-'Mly move model'!$Z11)*MAX((LOG10(C15*1000)-'Mly move model'!$Z11),0)))/100)),"")</f>
      </c>
      <c r="D66" s="82"/>
      <c r="E66" s="54">
        <f>IF(+E15&gt;0,(SUM(+E15*10^(+'Mly move model'!$T11+'Mly move model'!$U11*LOG10(+E15*1000)+(+'Mly move model'!$V11*(LOG10(+E15*1000)^2)+'Mly move model'!$W11*(LOG10(+E15*1000)-'Mly move model'!$Y11)*(MAX((LOG10(+E15*1000)-'Mly move model'!$Y11),0))+'Mly move model'!$X11*(LOG10(+E15*1000)-'Mly move model'!$Z11)*MAX((LOG10(E15*1000)-'Mly move model'!$Z11),0)))/100)),"")</f>
      </c>
      <c r="F66" s="210"/>
      <c r="G66" s="87"/>
      <c r="H66" s="158" t="s">
        <v>23</v>
      </c>
      <c r="I66" s="191"/>
      <c r="J66" s="191"/>
      <c r="K66" s="54">
        <f>IF(+C15&gt;0,(SUM(+C15*10^(+'Mly move model'!$AC11+'Mly move model'!$AD11*LOG10(+C15*1000)+(+'Mly move model'!$AE11*(LOG10(+C15*1000)^2)+'Mly move model'!$AF11*(LOG10(+C15*1000)-'Mly move model'!$AH11)*(MAX((LOG10(+C15*1000)-'Mly move model'!$AH11),0))+'Mly move model'!$AG11*(LOG10(+C15*1000)-'Mly move model'!$AI11)*MAX((LOG10(C15*1000)-'Mly move model'!$AI11),0)))/100)),"")</f>
      </c>
      <c r="L66" s="82"/>
      <c r="M66" s="54">
        <f>IF(+E15&gt;0,(SUM(+E15*10^(+'Mly move model'!$AC11+'Mly move model'!$AD11*LOG10(+E15*1000)+(+'Mly move model'!$AE11*(LOG10(+E15*1000)^2)+'Mly move model'!$AF11*(LOG10(+E15*1000)-'Mly move model'!$AH11)*(MAX((LOG10(+E15*1000)-'Mly move model'!$AH11),0))+'Mly move model'!$AG11*(LOG10(+E15*1000)-'Mly move model'!$AI11)*MAX((LOG10(E15*1000)-'Mly move model'!$AI11),0)))/100)),"")</f>
      </c>
      <c r="N66" s="192"/>
      <c r="O66" s="201"/>
      <c r="P66" s="52"/>
      <c r="Q66" s="222"/>
      <c r="R66" s="222"/>
      <c r="S66" s="63"/>
      <c r="T66" s="222"/>
      <c r="U66" s="63"/>
      <c r="V66" s="222"/>
      <c r="W66" s="181"/>
    </row>
    <row r="67" spans="1:23" s="14" customFormat="1" ht="19.5" customHeight="1" hidden="1">
      <c r="A67" s="158" t="s">
        <v>24</v>
      </c>
      <c r="B67" s="191"/>
      <c r="C67" s="54">
        <f>IF(+C16&gt;0,(SUM(+C16*10^(+'Mly move model'!$T12+'Mly move model'!$U12*LOG10(+C16*1000)+(+'Mly move model'!$V12*(LOG10(+C16*1000)^2)+'Mly move model'!$W12*(LOG10(+C16*1000)-'Mly move model'!$Y12)*(MAX((LOG10(+C16*1000)-'Mly move model'!$Y12),0))+'Mly move model'!$X12*(LOG10(+C16*1000)-'Mly move model'!$Z12)*MAX((LOG10(C16*1000)-'Mly move model'!$Z12),0)))/100)),"")</f>
      </c>
      <c r="D67" s="82"/>
      <c r="E67" s="54">
        <f>IF(+E16&gt;0,(SUM(+E16*10^(+'Mly move model'!$T12+'Mly move model'!$U12*LOG10(+E16*1000)+(+'Mly move model'!$V12*(LOG10(+E16*1000)^2)+'Mly move model'!$W12*(LOG10(+E16*1000)-'Mly move model'!$Y12)*(MAX((LOG10(+E16*1000)-'Mly move model'!$Y12),0))+'Mly move model'!$X12*(LOG10(+E16*1000)-'Mly move model'!$Z12)*MAX((LOG10(E16*1000)-'Mly move model'!$Z12),0)))/100)),"")</f>
      </c>
      <c r="F67" s="210"/>
      <c r="G67" s="87"/>
      <c r="H67" s="158" t="s">
        <v>24</v>
      </c>
      <c r="I67" s="191"/>
      <c r="J67" s="191"/>
      <c r="K67" s="54">
        <f>IF(+C16&gt;0,(SUM(+C16*10^(+'Mly move model'!$AC12+'Mly move model'!$AD12*LOG10(+C16*1000)+(+'Mly move model'!$AE12*(LOG10(+C16*1000)^2)+'Mly move model'!$AF12*(LOG10(+C16*1000)-'Mly move model'!$AH12)*(MAX((LOG10(+C16*1000)-'Mly move model'!$AH12),0))+'Mly move model'!$AG12*(LOG10(+C16*1000)-'Mly move model'!$AI12)*MAX((LOG10(C16*1000)-'Mly move model'!$AI12),0)))/100)),"")</f>
      </c>
      <c r="L67" s="82"/>
      <c r="M67" s="54">
        <f>IF(+E16&gt;0,(SUM(+E16*10^(+'Mly move model'!$AC12+'Mly move model'!$AD12*LOG10(+E16*1000)+(+'Mly move model'!$AE12*(LOG10(+E16*1000)^2)+'Mly move model'!$AF12*(LOG10(+E16*1000)-'Mly move model'!$AH12)*(MAX((LOG10(+E16*1000)-'Mly move model'!$AH12),0))+'Mly move model'!$AG12*(LOG10(+E16*1000)-'Mly move model'!$AI12)*MAX((LOG10(E16*1000)-'Mly move model'!$AI12),0)))/100)),"")</f>
      </c>
      <c r="N67" s="192"/>
      <c r="O67" s="201"/>
      <c r="P67" s="52"/>
      <c r="Q67" s="222"/>
      <c r="R67" s="222"/>
      <c r="S67" s="63"/>
      <c r="T67" s="222"/>
      <c r="U67" s="63"/>
      <c r="V67" s="222"/>
      <c r="W67" s="181"/>
    </row>
    <row r="68" spans="1:23" s="14" customFormat="1" ht="19.5" customHeight="1" hidden="1">
      <c r="A68" s="158" t="s">
        <v>25</v>
      </c>
      <c r="B68" s="191"/>
      <c r="C68" s="54">
        <f>IF(+C17&gt;0,(SUM(+C17*10^(+'Mly move model'!$T13+'Mly move model'!$U13*LOG10(+C17*1000)+(+'Mly move model'!$V13*(LOG10(+C17*1000)^2)+'Mly move model'!$W13*(LOG10(+C17*1000)-'Mly move model'!$Y13)*(MAX((LOG10(+C17*1000)-'Mly move model'!$Y13),0))+'Mly move model'!$X13*(LOG10(+C17*1000)-'Mly move model'!$Z13)*MAX((LOG10(C17*1000)-'Mly move model'!$Z13),0)))/100)),"")</f>
      </c>
      <c r="D68" s="82"/>
      <c r="E68" s="54">
        <f>IF(+E17&gt;0,(SUM(+E17*10^(+'Mly move model'!$T13+'Mly move model'!$U13*LOG10(+E17*1000)+(+'Mly move model'!$V13*(LOG10(+E17*1000)^2)+'Mly move model'!$W13*(LOG10(+E17*1000)-'Mly move model'!$Y13)*(MAX((LOG10(+E17*1000)-'Mly move model'!$Y13),0))+'Mly move model'!$X13*(LOG10(+E17*1000)-'Mly move model'!$Z13)*MAX((LOG10(E17*1000)-'Mly move model'!$Z13),0)))/100)),"")</f>
      </c>
      <c r="F68" s="210"/>
      <c r="G68" s="87"/>
      <c r="H68" s="158" t="s">
        <v>25</v>
      </c>
      <c r="I68" s="191"/>
      <c r="J68" s="191"/>
      <c r="K68" s="54">
        <f>IF(+C17&gt;0,(SUM(+C17*10^(+'Mly move model'!$AC13+'Mly move model'!$AD13*LOG10(+C17*1000)+(+'Mly move model'!$AE13*(LOG10(+C17*1000)^2)+'Mly move model'!$AF13*(LOG10(+C17*1000)-'Mly move model'!$AH13)*(MAX((LOG10(+C17*1000)-'Mly move model'!$AH13),0))+'Mly move model'!$AG13*(LOG10(+C17*1000)-'Mly move model'!$AI13)*MAX((LOG10(C17*1000)-'Mly move model'!$AI13),0)))/100)),"")</f>
      </c>
      <c r="L68" s="82"/>
      <c r="M68" s="54">
        <f>IF(+E17&gt;0,(SUM(+E17*10^(+'Mly move model'!$AC13+'Mly move model'!$AD13*LOG10(+E17*1000)+(+'Mly move model'!$AE13*(LOG10(+E17*1000)^2)+'Mly move model'!$AF13*(LOG10(+E17*1000)-'Mly move model'!$AH13)*(MAX((LOG10(+E17*1000)-'Mly move model'!$AH13),0))+'Mly move model'!$AG13*(LOG10(+E17*1000)-'Mly move model'!$AI13)*MAX((LOG10(E17*1000)-'Mly move model'!$AI13),0)))/100)),"")</f>
      </c>
      <c r="N68" s="192"/>
      <c r="O68" s="201"/>
      <c r="P68" s="52"/>
      <c r="Q68" s="222"/>
      <c r="R68" s="222"/>
      <c r="S68" s="63"/>
      <c r="T68" s="222"/>
      <c r="U68" s="63"/>
      <c r="V68" s="222"/>
      <c r="W68" s="181"/>
    </row>
    <row r="69" spans="1:23" s="14" customFormat="1" ht="19.5" customHeight="1" hidden="1">
      <c r="A69" s="158" t="s">
        <v>26</v>
      </c>
      <c r="B69" s="191"/>
      <c r="C69" s="54">
        <f>IF(+C18&gt;0,(SUM(+C18*10^(+'Mly move model'!$T14+'Mly move model'!$U14*LOG10(+C18*1000)+(+'Mly move model'!$V14*(LOG10(+C18*1000)^2)+'Mly move model'!$W14*(LOG10(+C18*1000)-'Mly move model'!$Y14)*(MAX((LOG10(+C18*1000)-'Mly move model'!$Y14),0))+'Mly move model'!$X14*(LOG10(+C18*1000)-'Mly move model'!$Z14)*MAX((LOG10(C18*1000)-'Mly move model'!$Z14),0)))/100)),"")</f>
      </c>
      <c r="D69" s="82"/>
      <c r="E69" s="54">
        <f>IF(+E18&gt;0,(SUM(+E18*10^(+'Mly move model'!$T14+'Mly move model'!$U14*LOG10(+E18*1000)+(+'Mly move model'!$V14*(LOG10(+E18*1000)^2)+'Mly move model'!$W14*(LOG10(+E18*1000)-'Mly move model'!$Y14)*(MAX((LOG10(+E18*1000)-'Mly move model'!$Y14),0))+'Mly move model'!$X14*(LOG10(+E18*1000)-'Mly move model'!$Z14)*MAX((LOG10(E18*1000)-'Mly move model'!$Z14),0)))/100)),"")</f>
      </c>
      <c r="F69" s="210"/>
      <c r="G69" s="87"/>
      <c r="H69" s="158" t="s">
        <v>26</v>
      </c>
      <c r="I69" s="191"/>
      <c r="J69" s="191"/>
      <c r="K69" s="54">
        <f>IF(+C18&gt;0,(SUM(+C18*10^(+'Mly move model'!$AC14+'Mly move model'!$AD14*LOG10(+C18*1000)+(+'Mly move model'!$AE14*(LOG10(+C18*1000)^2)+'Mly move model'!$AF14*(LOG10(+C18*1000)-'Mly move model'!$AH14)*(MAX((LOG10(+C18*1000)-'Mly move model'!$AH14),0))+'Mly move model'!$AG14*(LOG10(+C18*1000)-'Mly move model'!$AI14)*MAX((LOG10(C18*1000)-'Mly move model'!$AI14),0)))/100)),"")</f>
      </c>
      <c r="L69" s="82"/>
      <c r="M69" s="54">
        <f>IF(+E18&gt;0,(SUM(+E18*10^(+'Mly move model'!$AC14+'Mly move model'!$AD14*LOG10(+E18*1000)+(+'Mly move model'!$AE14*(LOG10(+E18*1000)^2)+'Mly move model'!$AF14*(LOG10(+E18*1000)-'Mly move model'!$AH14)*(MAX((LOG10(+E18*1000)-'Mly move model'!$AH14),0))+'Mly move model'!$AG14*(LOG10(+E18*1000)-'Mly move model'!$AI14)*MAX((LOG10(E18*1000)-'Mly move model'!$AI14),0)))/100)),"")</f>
      </c>
      <c r="N69" s="192"/>
      <c r="O69" s="201"/>
      <c r="P69" s="52"/>
      <c r="Q69" s="222"/>
      <c r="R69" s="222"/>
      <c r="S69" s="63"/>
      <c r="T69" s="222"/>
      <c r="U69" s="63"/>
      <c r="V69" s="222"/>
      <c r="W69" s="181"/>
    </row>
    <row r="70" spans="1:23" s="14" customFormat="1" ht="19.5" customHeight="1" hidden="1">
      <c r="A70" s="158" t="s">
        <v>27</v>
      </c>
      <c r="B70" s="191"/>
      <c r="C70" s="54">
        <f>IF(+C19&gt;0,(SUM(+C19*10^(+'Mly move model'!$T15+'Mly move model'!$U15*LOG10(+C19*1000)+(+'Mly move model'!$V15*(LOG10(+C19*1000)^2)+'Mly move model'!$W15*(LOG10(+C19*1000)-'Mly move model'!$Y15)*(MAX((LOG10(+C19*1000)-'Mly move model'!$Y15),0))+'Mly move model'!$X15*(LOG10(+C19*1000)-'Mly move model'!$Z15)*MAX((LOG10(C19*1000)-'Mly move model'!$Z15),0)))/100)),"")</f>
      </c>
      <c r="D70" s="82"/>
      <c r="E70" s="54">
        <f>IF(+E19&gt;0,(SUM(+E19*10^(+'Mly move model'!$T15+'Mly move model'!$U15*LOG10(+E19*1000)+(+'Mly move model'!$V15*(LOG10(+E19*1000)^2)+'Mly move model'!$W15*(LOG10(+E19*1000)-'Mly move model'!$Y15)*(MAX((LOG10(+E19*1000)-'Mly move model'!$Y15),0))+'Mly move model'!$X15*(LOG10(+E19*1000)-'Mly move model'!$Z15)*MAX((LOG10(E19*1000)-'Mly move model'!$Z15),0)))/100)),"")</f>
      </c>
      <c r="F70" s="210"/>
      <c r="G70" s="87"/>
      <c r="H70" s="158" t="s">
        <v>27</v>
      </c>
      <c r="I70" s="191"/>
      <c r="J70" s="191"/>
      <c r="K70" s="54">
        <f>IF(+C19&gt;0,(SUM(+C19*10^(+'Mly move model'!$AC15+'Mly move model'!$AD15*LOG10(+C19*1000)+(+'Mly move model'!$AE15*(LOG10(+C19*1000)^2)+'Mly move model'!$AF15*(LOG10(+C19*1000)-'Mly move model'!$AH15)*(MAX((LOG10(+C19*1000)-'Mly move model'!$AH15),0))+'Mly move model'!$AG15*(LOG10(+C19*1000)-'Mly move model'!$AI15)*MAX((LOG10(C19*1000)-'Mly move model'!$AI15),0)))/100)),"")</f>
      </c>
      <c r="L70" s="82"/>
      <c r="M70" s="54">
        <f>IF(+E19&gt;0,(SUM(+E19*10^(+'Mly move model'!$AC15+'Mly move model'!$AD15*LOG10(+E19*1000)+(+'Mly move model'!$AE15*(LOG10(+E19*1000)^2)+'Mly move model'!$AF15*(LOG10(+E19*1000)-'Mly move model'!$AH15)*(MAX((LOG10(+E19*1000)-'Mly move model'!$AH15),0))+'Mly move model'!$AG15*(LOG10(+E19*1000)-'Mly move model'!$AI15)*MAX((LOG10(E19*1000)-'Mly move model'!$AI15),0)))/100)),"")</f>
      </c>
      <c r="N70" s="192"/>
      <c r="O70" s="201"/>
      <c r="P70" s="52"/>
      <c r="Q70" s="222"/>
      <c r="R70" s="222"/>
      <c r="S70" s="63"/>
      <c r="T70" s="222"/>
      <c r="U70" s="63"/>
      <c r="V70" s="222"/>
      <c r="W70" s="181"/>
    </row>
    <row r="71" spans="1:23" s="14" customFormat="1" ht="19.5" customHeight="1" hidden="1">
      <c r="A71" s="158" t="s">
        <v>28</v>
      </c>
      <c r="B71" s="191"/>
      <c r="C71" s="54">
        <f>IF(+C20&gt;0,(SUM(+C20*10^(+'Mly move model'!$T16+'Mly move model'!$U16*LOG10(+C20*1000)+(+'Mly move model'!$V16*(LOG10(+C20*1000)^2)+'Mly move model'!$W16*(LOG10(+C20*1000)-'Mly move model'!$Y16)*(MAX((LOG10(+C20*1000)-'Mly move model'!$Y16),0))+'Mly move model'!$X16*(LOG10(+C20*1000)-'Mly move model'!$Z16)*MAX((LOG10(C20*1000)-'Mly move model'!$Z16),0)))/100)),"")</f>
      </c>
      <c r="D71" s="82"/>
      <c r="E71" s="54">
        <f>IF(+E20&gt;0,(SUM(+E20*10^(+'Mly move model'!$T16+'Mly move model'!$U16*LOG10(+E20*1000)+(+'Mly move model'!$V16*(LOG10(+E20*1000)^2)+'Mly move model'!$W16*(LOG10(+E20*1000)-'Mly move model'!$Y16)*(MAX((LOG10(+E20*1000)-'Mly move model'!$Y16),0))+'Mly move model'!$X16*(LOG10(+E20*1000)-'Mly move model'!$Z16)*MAX((LOG10(E20*1000)-'Mly move model'!$Z16),0)))/100)),"")</f>
      </c>
      <c r="F71" s="210"/>
      <c r="G71" s="87"/>
      <c r="H71" s="158" t="s">
        <v>28</v>
      </c>
      <c r="I71" s="191"/>
      <c r="J71" s="191"/>
      <c r="K71" s="54">
        <f>IF(+C20&gt;0,(SUM(+C20*10^(+'Mly move model'!$AC16+'Mly move model'!$AD16*LOG10(+C20*1000)+(+'Mly move model'!$AE16*(LOG10(+C20*1000)^2)+'Mly move model'!$AF16*(LOG10(+C20*1000)-'Mly move model'!$AH16)*(MAX((LOG10(+C20*1000)-'Mly move model'!$AH16),0))+'Mly move model'!$AG16*(LOG10(+C20*1000)-'Mly move model'!$AI16)*MAX((LOG10(C20*1000)-'Mly move model'!$AI16),0)))/100)),"")</f>
      </c>
      <c r="L71" s="82"/>
      <c r="M71" s="54">
        <f>IF(+E20&gt;0,(SUM(+E20*10^(+'Mly move model'!$AC16+'Mly move model'!$AD16*LOG10(+E20*1000)+(+'Mly move model'!$AE16*(LOG10(+E20*1000)^2)+'Mly move model'!$AF16*(LOG10(+E20*1000)-'Mly move model'!$AH16)*(MAX((LOG10(+E20*1000)-'Mly move model'!$AH16),0))+'Mly move model'!$AG16*(LOG10(+E20*1000)-'Mly move model'!$AI16)*MAX((LOG10(E20*1000)-'Mly move model'!$AI16),0)))/100)),"")</f>
      </c>
      <c r="N71" s="192"/>
      <c r="O71" s="201"/>
      <c r="P71" s="52"/>
      <c r="Q71" s="222"/>
      <c r="R71" s="222"/>
      <c r="S71" s="63"/>
      <c r="T71" s="222"/>
      <c r="U71" s="63"/>
      <c r="V71" s="222"/>
      <c r="W71" s="181"/>
    </row>
    <row r="72" spans="1:23" s="14" customFormat="1" ht="19.5" customHeight="1" hidden="1">
      <c r="A72" s="158" t="s">
        <v>29</v>
      </c>
      <c r="B72" s="191"/>
      <c r="C72" s="54">
        <f>IF(+C21&gt;0,(SUM(+C21*10^(+'Mly move model'!$T17+'Mly move model'!$U17*LOG10(+C21*1000)+(+'Mly move model'!$V17*(LOG10(+C21*1000)^2)+'Mly move model'!$W17*(LOG10(+C21*1000)-'Mly move model'!$Y17)*(MAX((LOG10(+C21*1000)-'Mly move model'!$Y17),0))+'Mly move model'!$X17*(LOG10(+C21*1000)-'Mly move model'!$Z17)*MAX((LOG10(C21*1000)-'Mly move model'!$Z17),0)))/100)),"")</f>
      </c>
      <c r="D72" s="82"/>
      <c r="E72" s="54">
        <f>IF(+E21&gt;0,(SUM(+E21*10^(+'Mly move model'!$T17+'Mly move model'!$U17*LOG10(+E21*1000)+(+'Mly move model'!$V17*(LOG10(+E21*1000)^2)+'Mly move model'!$W17*(LOG10(+E21*1000)-'Mly move model'!$Y17)*(MAX((LOG10(+E21*1000)-'Mly move model'!$Y17),0))+'Mly move model'!$X17*(LOG10(+E21*1000)-'Mly move model'!$Z17)*MAX((LOG10(E21*1000)-'Mly move model'!$Z17),0)))/100)),"")</f>
      </c>
      <c r="F72" s="210"/>
      <c r="G72" s="87"/>
      <c r="H72" s="158" t="s">
        <v>29</v>
      </c>
      <c r="I72" s="191"/>
      <c r="J72" s="191"/>
      <c r="K72" s="54">
        <f>IF(+C21&gt;0,(SUM(+C21*10^(+'Mly move model'!$AC17+'Mly move model'!$AD17*LOG10(+C21*1000)+(+'Mly move model'!$AE17*(LOG10(+C21*1000)^2)+'Mly move model'!$AF17*(LOG10(+C21*1000)-'Mly move model'!$AH17)*(MAX((LOG10(+C21*1000)-'Mly move model'!$AH17),0))+'Mly move model'!$AG17*(LOG10(+C21*1000)-'Mly move model'!$AI17)*MAX((LOG10(C21*1000)-'Mly move model'!$AI17),0)))/100)),"")</f>
      </c>
      <c r="L72" s="82"/>
      <c r="M72" s="54">
        <f>IF(+E21&gt;0,(SUM(+E21*10^(+'Mly move model'!$AC17+'Mly move model'!$AD17*LOG10(+E21*1000)+(+'Mly move model'!$AE17*(LOG10(+E21*1000)^2)+'Mly move model'!$AF17*(LOG10(+E21*1000)-'Mly move model'!$AH17)*(MAX((LOG10(+E21*1000)-'Mly move model'!$AH17),0))+'Mly move model'!$AG17*(LOG10(+E21*1000)-'Mly move model'!$AI17)*MAX((LOG10(E21*1000)-'Mly move model'!$AI17),0)))/100)),"")</f>
      </c>
      <c r="N72" s="192"/>
      <c r="O72" s="201"/>
      <c r="P72" s="52"/>
      <c r="Q72" s="222"/>
      <c r="R72" s="222"/>
      <c r="S72" s="63"/>
      <c r="T72" s="222"/>
      <c r="U72" s="63"/>
      <c r="V72" s="222"/>
      <c r="W72" s="181"/>
    </row>
    <row r="73" spans="1:23" s="14" customFormat="1" ht="19.5" customHeight="1" hidden="1" thickBot="1">
      <c r="A73" s="186" t="s">
        <v>30</v>
      </c>
      <c r="B73" s="191"/>
      <c r="C73" s="55">
        <f>IF(+C22&gt;0,(SUM(+C22*10^(+'Mly move model'!$T18+'Mly move model'!$U18*LOG10(+C22*1000)+(+'Mly move model'!$V18*(LOG10(+C22*1000)^2)+'Mly move model'!$W18*(LOG10(+C22*1000)-'Mly move model'!$Y18)*(MAX((LOG10(+C22*1000)-'Mly move model'!$Y18),0))+'Mly move model'!$X18*(LOG10(+C22*1000)-'Mly move model'!$Z18)*MAX((LOG10(C22*1000)-'Mly move model'!$Z18),0)))/100)),"")</f>
      </c>
      <c r="D73" s="82"/>
      <c r="E73" s="55">
        <f>IF(+E22&gt;0,(SUM(+E22*10^(+'Mly move model'!$T18+'Mly move model'!$U18*LOG10(+E22*1000)+(+'Mly move model'!$V18*(LOG10(+E22*1000)^2)+'Mly move model'!$W18*(LOG10(+E22*1000)-'Mly move model'!$Y18)*(MAX((LOG10(+E22*1000)-'Mly move model'!$Y18),0))+'Mly move model'!$X18*(LOG10(+E22*1000)-'Mly move model'!$Z18)*MAX((LOG10(E22*1000)-'Mly move model'!$Z18),0)))/100)),"")</f>
      </c>
      <c r="F73" s="210"/>
      <c r="G73" s="87"/>
      <c r="H73" s="186" t="s">
        <v>30</v>
      </c>
      <c r="I73" s="191"/>
      <c r="J73" s="191"/>
      <c r="K73" s="55">
        <f>IF(+C22&gt;0,(SUM(+C22*10^(+'Mly move model'!$AC18+'Mly move model'!$AD18*LOG10(+C22*1000)+(+'Mly move model'!$AE18*(LOG10(+C22*1000)^2)+'Mly move model'!$AF18*(LOG10(+C22*1000)-'Mly move model'!$AH18)*(MAX((LOG10(+C22*1000)-'Mly move model'!$AH18),0))+'Mly move model'!$AG18*(LOG10(+C22*1000)-'Mly move model'!$AI18)*MAX((LOG10(C22*1000)-'Mly move model'!$AI18),0)))/100)),"")</f>
      </c>
      <c r="L73" s="82"/>
      <c r="M73" s="55">
        <f>IF(+E22&gt;0,(SUM(+E22*10^(+'Mly move model'!$AC18+'Mly move model'!$AD18*LOG10(+E22*1000)+(+'Mly move model'!$AE18*(LOG10(+E22*1000)^2)+'Mly move model'!$AF18*(LOG10(+E22*1000)-'Mly move model'!$AH18)*(MAX((LOG10(+E22*1000)-'Mly move model'!$AH18),0))+'Mly move model'!$AG18*(LOG10(+E22*1000)-'Mly move model'!$AI18)*MAX((LOG10(E22*1000)-'Mly move model'!$AI18),0)))/100)),"")</f>
      </c>
      <c r="N73" s="192"/>
      <c r="O73" s="201"/>
      <c r="P73" s="221"/>
      <c r="Q73" s="222"/>
      <c r="R73" s="222"/>
      <c r="S73" s="63"/>
      <c r="T73" s="222"/>
      <c r="U73" s="63"/>
      <c r="V73" s="222"/>
      <c r="W73" s="181"/>
    </row>
    <row r="74" spans="1:23" s="14" customFormat="1" ht="19.5" customHeight="1" hidden="1">
      <c r="A74" s="186" t="s">
        <v>48</v>
      </c>
      <c r="B74" s="191"/>
      <c r="C74" s="169"/>
      <c r="D74" s="187"/>
      <c r="E74" s="188"/>
      <c r="F74" s="185"/>
      <c r="G74" s="7"/>
      <c r="H74" s="186" t="s">
        <v>48</v>
      </c>
      <c r="I74" s="191"/>
      <c r="J74" s="191"/>
      <c r="K74" s="169"/>
      <c r="L74" s="187"/>
      <c r="M74" s="188"/>
      <c r="N74" s="192"/>
      <c r="O74" s="201"/>
      <c r="P74" s="221"/>
      <c r="Q74" s="222"/>
      <c r="R74" s="169"/>
      <c r="S74" s="187"/>
      <c r="T74" s="188"/>
      <c r="U74" s="222"/>
      <c r="V74" s="222"/>
      <c r="W74" s="181"/>
    </row>
    <row r="75" spans="1:23" s="14" customFormat="1" ht="19.5" customHeight="1" hidden="1">
      <c r="A75" s="194"/>
      <c r="B75" s="31"/>
      <c r="C75" s="95" t="s">
        <v>31</v>
      </c>
      <c r="D75" s="95"/>
      <c r="E75" s="95" t="s">
        <v>31</v>
      </c>
      <c r="F75" s="185"/>
      <c r="G75" s="7"/>
      <c r="H75" s="193"/>
      <c r="I75" s="191"/>
      <c r="J75" s="31"/>
      <c r="K75" s="95" t="s">
        <v>31</v>
      </c>
      <c r="L75" s="95"/>
      <c r="M75" s="95" t="s">
        <v>31</v>
      </c>
      <c r="N75" s="192"/>
      <c r="O75" s="201"/>
      <c r="P75" s="222"/>
      <c r="Q75" s="31"/>
      <c r="R75" s="222"/>
      <c r="S75" s="95"/>
      <c r="T75" s="222"/>
      <c r="U75" s="95"/>
      <c r="V75" s="222"/>
      <c r="W75" s="181"/>
    </row>
    <row r="76" spans="1:23" s="14" customFormat="1" ht="19.5" customHeight="1" hidden="1" thickBot="1">
      <c r="A76" s="194"/>
      <c r="B76" s="31"/>
      <c r="C76" s="95" t="s">
        <v>50</v>
      </c>
      <c r="D76" s="95"/>
      <c r="E76" s="95" t="s">
        <v>52</v>
      </c>
      <c r="F76" s="185"/>
      <c r="G76" s="7"/>
      <c r="H76" s="193"/>
      <c r="I76" s="191"/>
      <c r="J76" s="31"/>
      <c r="K76" s="95" t="s">
        <v>50</v>
      </c>
      <c r="L76" s="95"/>
      <c r="M76" s="95" t="s">
        <v>52</v>
      </c>
      <c r="N76" s="192"/>
      <c r="O76" s="201"/>
      <c r="P76" s="222"/>
      <c r="Q76" s="31"/>
      <c r="R76" s="222"/>
      <c r="S76" s="95"/>
      <c r="T76" s="222"/>
      <c r="U76" s="95"/>
      <c r="V76" s="222"/>
      <c r="W76" s="181"/>
    </row>
    <row r="77" spans="1:23" s="14" customFormat="1" ht="19.5" customHeight="1" hidden="1">
      <c r="A77" s="158" t="s">
        <v>22</v>
      </c>
      <c r="B77" s="191"/>
      <c r="C77" s="51">
        <f>IF(+C26&gt;0,(SUM(+C26*10^(+'Mly move model'!$T10+'Mly move model'!$U10*LOG10(+C26*1000)+(+'Mly move model'!$V10*(LOG10(+C26*1000)^2)+'Mly move model'!$W10*(LOG10(+C26*1000)-'Mly move model'!$Y10)*(MAX((LOG10(+C26*1000)-'Mly move model'!$Y10),0))+'Mly move model'!$X10*(LOG10(+C26*1000)-'Mly move model'!$Z10)*MAX((LOG10(C26*1000)-'Mly move model'!$Z10),0)))/100)),"")</f>
      </c>
      <c r="D77" s="82"/>
      <c r="E77" s="51">
        <f>IF(+E26&gt;0,(SUM(+E26*10^(+'Mly move model'!$T10+'Mly move model'!$U10*LOG10(+E26*1000)+(+'Mly move model'!$V10*(LOG10(+E26*1000)^2)+'Mly move model'!$W10*(LOG10(+E26*1000)-'Mly move model'!$Y10)*(MAX((LOG10(+E26*1000)-'Mly move model'!$Y10),0))+'Mly move model'!$X10*(LOG10(+E26*1000)-'Mly move model'!$Z10)*MAX((LOG10(E26*1000)-'Mly move model'!$Z10),0)))/100)),"")</f>
      </c>
      <c r="F77" s="185"/>
      <c r="G77" s="7"/>
      <c r="H77" s="158" t="s">
        <v>22</v>
      </c>
      <c r="I77" s="191"/>
      <c r="J77" s="191"/>
      <c r="K77" s="51">
        <f>IF(+C26&gt;0,(SUM(+C26*10^(+'Mly move model'!$AC10+'Mly move model'!$AD10*LOG10(+C26*1000)+(+'Mly move model'!$AE10*(LOG10(+C26*1000)^2)+'Mly move model'!$AF10*(LOG10(+C26*1000)-'Mly move model'!$AH10)*(MAX((LOG10(+C26*1000)-'Mly move model'!$AH10),0))+'Mly move model'!$AG10*(LOG10(+C26*1000)-'Mly move model'!$AI10)*MAX((LOG10(C26*1000)-'Mly move model'!$AI10),0)))/100)),"")</f>
      </c>
      <c r="L77" s="82"/>
      <c r="M77" s="51">
        <f>IF(+E26&gt;0,(SUM(+E26*10^(+'Mly move model'!$AC10+'Mly move model'!$AD10*LOG10(+E26*1000)+(+'Mly move model'!$AE10*(LOG10(+E26*1000)^2)+'Mly move model'!$AF10*(LOG10(+E26*1000)-'Mly move model'!$AH10)*(MAX((LOG10(+E26*1000)-'Mly move model'!$AH10),0))+'Mly move model'!$AG10*(LOG10(+E26*1000)-'Mly move model'!$AI10)*MAX((LOG10(E26*1000)-'Mly move model'!$AI10),0)))/100)),"")</f>
      </c>
      <c r="N77" s="192"/>
      <c r="O77" s="201"/>
      <c r="P77" s="52"/>
      <c r="Q77" s="222"/>
      <c r="R77" s="222"/>
      <c r="S77" s="63"/>
      <c r="T77" s="222"/>
      <c r="U77" s="63"/>
      <c r="V77" s="222"/>
      <c r="W77" s="181"/>
    </row>
    <row r="78" spans="1:23" s="14" customFormat="1" ht="19.5" customHeight="1" hidden="1">
      <c r="A78" s="158" t="s">
        <v>23</v>
      </c>
      <c r="B78" s="191"/>
      <c r="C78" s="54">
        <f>IF(+C27&gt;0,(SUM(+C27*10^(+'Mly move model'!$T11+'Mly move model'!$U11*LOG10(+C27*1000)+(+'Mly move model'!$V11*(LOG10(+C27*1000)^2)+'Mly move model'!$W11*(LOG10(+C27*1000)-'Mly move model'!$Y11)*(MAX((LOG10(+C27*1000)-'Mly move model'!$Y11),0))+'Mly move model'!$X11*(LOG10(+C27*1000)-'Mly move model'!$Z11)*MAX((LOG10(C27*1000)-'Mly move model'!$Z11),0)))/100)),"")</f>
      </c>
      <c r="D78" s="82"/>
      <c r="E78" s="54">
        <f>IF(+E27&gt;0,(SUM(+E27*10^(+'Mly move model'!$T11+'Mly move model'!$U11*LOG10(+E27*1000)+(+'Mly move model'!$V11*(LOG10(+E27*1000)^2)+'Mly move model'!$W11*(LOG10(+E27*1000)-'Mly move model'!$Y11)*(MAX((LOG10(+E27*1000)-'Mly move model'!$Y11),0))+'Mly move model'!$X11*(LOG10(+E27*1000)-'Mly move model'!$Z11)*MAX((LOG10(E27*1000)-'Mly move model'!$Z11),0)))/100)),"")</f>
      </c>
      <c r="F78" s="185"/>
      <c r="G78" s="7"/>
      <c r="H78" s="158" t="s">
        <v>23</v>
      </c>
      <c r="I78" s="191"/>
      <c r="J78" s="191"/>
      <c r="K78" s="54">
        <f>IF(+C27&gt;0,(SUM(+C27*10^(+'Mly move model'!$AC11+'Mly move model'!$AD11*LOG10(+C27*1000)+(+'Mly move model'!$AE11*(LOG10(+C27*1000)^2)+'Mly move model'!$AF11*(LOG10(+C27*1000)-'Mly move model'!$AH11)*(MAX((LOG10(+C27*1000)-'Mly move model'!$AH11),0))+'Mly move model'!$AG11*(LOG10(+C27*1000)-'Mly move model'!$AI11)*MAX((LOG10(C27*1000)-'Mly move model'!$AI11),0)))/100)),"")</f>
      </c>
      <c r="L78" s="82"/>
      <c r="M78" s="54">
        <f>IF(+E27&gt;0,(SUM(+E27*10^(+'Mly move model'!$AC11+'Mly move model'!$AD11*LOG10(+E27*1000)+(+'Mly move model'!$AE11*(LOG10(+E27*1000)^2)+'Mly move model'!$AF11*(LOG10(+E27*1000)-'Mly move model'!$AH11)*(MAX((LOG10(+E27*1000)-'Mly move model'!$AH11),0))+'Mly move model'!$AG11*(LOG10(+E27*1000)-'Mly move model'!$AI11)*MAX((LOG10(E27*1000)-'Mly move model'!$AI11),0)))/100)),"")</f>
      </c>
      <c r="N78" s="192"/>
      <c r="O78" s="201"/>
      <c r="P78" s="52"/>
      <c r="Q78" s="222"/>
      <c r="R78" s="222"/>
      <c r="S78" s="63"/>
      <c r="T78" s="222"/>
      <c r="U78" s="63"/>
      <c r="V78" s="222"/>
      <c r="W78" s="181"/>
    </row>
    <row r="79" spans="1:23" s="14" customFormat="1" ht="19.5" customHeight="1" hidden="1">
      <c r="A79" s="158" t="s">
        <v>24</v>
      </c>
      <c r="B79" s="191"/>
      <c r="C79" s="54">
        <f>IF(+C28&gt;0,(SUM(+C28*10^(+'Mly move model'!$T12+'Mly move model'!$U12*LOG10(+C28*1000)+(+'Mly move model'!$V12*(LOG10(+C28*1000)^2)+'Mly move model'!$W12*(LOG10(+C28*1000)-'Mly move model'!$Y12)*(MAX((LOG10(+C28*1000)-'Mly move model'!$Y12),0))+'Mly move model'!$X12*(LOG10(+C28*1000)-'Mly move model'!$Z12)*MAX((LOG10(C28*1000)-'Mly move model'!$Z12),0)))/100)),"")</f>
      </c>
      <c r="D79" s="82"/>
      <c r="E79" s="54">
        <f>IF(+E28&gt;0,(SUM(+E28*10^(+'Mly move model'!$T12+'Mly move model'!$U12*LOG10(+E28*1000)+(+'Mly move model'!$V12*(LOG10(+E28*1000)^2)+'Mly move model'!$W12*(LOG10(+E28*1000)-'Mly move model'!$Y12)*(MAX((LOG10(+E28*1000)-'Mly move model'!$Y12),0))+'Mly move model'!$X12*(LOG10(+E28*1000)-'Mly move model'!$Z12)*MAX((LOG10(E28*1000)-'Mly move model'!$Z12),0)))/100)),"")</f>
      </c>
      <c r="F79" s="185"/>
      <c r="G79" s="7"/>
      <c r="H79" s="158" t="s">
        <v>24</v>
      </c>
      <c r="I79" s="191"/>
      <c r="J79" s="191"/>
      <c r="K79" s="54">
        <f>IF(+C28&gt;0,(SUM(+C28*10^(+'Mly move model'!$AC12+'Mly move model'!$AD12*LOG10(+C28*1000)+(+'Mly move model'!$AE12*(LOG10(+C28*1000)^2)+'Mly move model'!$AF12*(LOG10(+C28*1000)-'Mly move model'!$AH12)*(MAX((LOG10(+C28*1000)-'Mly move model'!$AH12),0))+'Mly move model'!$AG12*(LOG10(+C28*1000)-'Mly move model'!$AI12)*MAX((LOG10(C28*1000)-'Mly move model'!$AI12),0)))/100)),"")</f>
      </c>
      <c r="L79" s="82"/>
      <c r="M79" s="54">
        <f>IF(+E28&gt;0,(SUM(+E28*10^(+'Mly move model'!$AC12+'Mly move model'!$AD12*LOG10(+E28*1000)+(+'Mly move model'!$AE12*(LOG10(+E28*1000)^2)+'Mly move model'!$AF12*(LOG10(+E28*1000)-'Mly move model'!$AH12)*(MAX((LOG10(+E28*1000)-'Mly move model'!$AH12),0))+'Mly move model'!$AG12*(LOG10(+E28*1000)-'Mly move model'!$AI12)*MAX((LOG10(E28*1000)-'Mly move model'!$AI12),0)))/100)),"")</f>
      </c>
      <c r="N79" s="192"/>
      <c r="O79" s="201"/>
      <c r="P79" s="52"/>
      <c r="Q79" s="222"/>
      <c r="R79" s="222"/>
      <c r="S79" s="63"/>
      <c r="T79" s="222"/>
      <c r="U79" s="63"/>
      <c r="V79" s="222"/>
      <c r="W79" s="181"/>
    </row>
    <row r="80" spans="1:23" s="14" customFormat="1" ht="19.5" customHeight="1" hidden="1">
      <c r="A80" s="158" t="s">
        <v>25</v>
      </c>
      <c r="B80" s="191"/>
      <c r="C80" s="54">
        <f>IF(+C29&gt;0,(SUM(+C29*10^(+'Mly move model'!$T13+'Mly move model'!$U13*LOG10(+C29*1000)+(+'Mly move model'!$V13*(LOG10(+C29*1000)^2)+'Mly move model'!$W13*(LOG10(+C29*1000)-'Mly move model'!$Y13)*(MAX((LOG10(+C29*1000)-'Mly move model'!$Y13),0))+'Mly move model'!$X13*(LOG10(+C29*1000)-'Mly move model'!$Z13)*MAX((LOG10(C29*1000)-'Mly move model'!$Z13),0)))/100)),"")</f>
      </c>
      <c r="D80" s="82"/>
      <c r="E80" s="54">
        <f>IF(+E29&gt;0,(SUM(+E29*10^(+'Mly move model'!$T13+'Mly move model'!$U13*LOG10(+E29*1000)+(+'Mly move model'!$V13*(LOG10(+E29*1000)^2)+'Mly move model'!$W13*(LOG10(+E29*1000)-'Mly move model'!$Y13)*(MAX((LOG10(+E29*1000)-'Mly move model'!$Y13),0))+'Mly move model'!$X13*(LOG10(+E29*1000)-'Mly move model'!$Z13)*MAX((LOG10(E29*1000)-'Mly move model'!$Z13),0)))/100)),"")</f>
      </c>
      <c r="F80" s="185"/>
      <c r="G80" s="7"/>
      <c r="H80" s="158" t="s">
        <v>25</v>
      </c>
      <c r="I80" s="191"/>
      <c r="J80" s="191"/>
      <c r="K80" s="54">
        <f>IF(+C29&gt;0,(SUM(+C29*10^(+'Mly move model'!$AC13+'Mly move model'!$AD13*LOG10(+C29*1000)+(+'Mly move model'!$AE13*(LOG10(+C29*1000)^2)+'Mly move model'!$AF13*(LOG10(+C29*1000)-'Mly move model'!$AH13)*(MAX((LOG10(+C29*1000)-'Mly move model'!$AH13),0))+'Mly move model'!$AG13*(LOG10(+C29*1000)-'Mly move model'!$AI13)*MAX((LOG10(C29*1000)-'Mly move model'!$AI13),0)))/100)),"")</f>
      </c>
      <c r="L80" s="82"/>
      <c r="M80" s="54">
        <f>IF(+E29&gt;0,(SUM(+E29*10^(+'Mly move model'!$AC13+'Mly move model'!$AD13*LOG10(+E29*1000)+(+'Mly move model'!$AE13*(LOG10(+E29*1000)^2)+'Mly move model'!$AF13*(LOG10(+E29*1000)-'Mly move model'!$AH13)*(MAX((LOG10(+E29*1000)-'Mly move model'!$AH13),0))+'Mly move model'!$AG13*(LOG10(+E29*1000)-'Mly move model'!$AI13)*MAX((LOG10(E29*1000)-'Mly move model'!$AI13),0)))/100)),"")</f>
      </c>
      <c r="N80" s="192"/>
      <c r="O80" s="201"/>
      <c r="P80" s="52"/>
      <c r="Q80" s="222"/>
      <c r="R80" s="222"/>
      <c r="S80" s="63"/>
      <c r="T80" s="222"/>
      <c r="U80" s="63"/>
      <c r="V80" s="222"/>
      <c r="W80" s="181"/>
    </row>
    <row r="81" spans="1:23" s="14" customFormat="1" ht="19.5" customHeight="1" hidden="1">
      <c r="A81" s="158" t="s">
        <v>26</v>
      </c>
      <c r="B81" s="191"/>
      <c r="C81" s="54">
        <f>IF(+C30&gt;0,(SUM(+C30*10^(+'Mly move model'!$T14+'Mly move model'!$U14*LOG10(+C30*1000)+(+'Mly move model'!$V14*(LOG10(+C30*1000)^2)+'Mly move model'!$W14*(LOG10(+C30*1000)-'Mly move model'!$Y14)*(MAX((LOG10(+C30*1000)-'Mly move model'!$Y14),0))+'Mly move model'!$X14*(LOG10(+C30*1000)-'Mly move model'!$Z14)*MAX((LOG10(C30*1000)-'Mly move model'!$Z14),0)))/100)),"")</f>
      </c>
      <c r="D81" s="82"/>
      <c r="E81" s="54">
        <f>IF(+E30&gt;0,(SUM(+E30*10^(+'Mly move model'!$T14+'Mly move model'!$U14*LOG10(+E30*1000)+(+'Mly move model'!$V14*(LOG10(+E30*1000)^2)+'Mly move model'!$W14*(LOG10(+E30*1000)-'Mly move model'!$Y14)*(MAX((LOG10(+E30*1000)-'Mly move model'!$Y14),0))+'Mly move model'!$X14*(LOG10(+E30*1000)-'Mly move model'!$Z14)*MAX((LOG10(E30*1000)-'Mly move model'!$Z14),0)))/100)),"")</f>
      </c>
      <c r="F81" s="185"/>
      <c r="G81" s="201"/>
      <c r="H81" s="158" t="s">
        <v>26</v>
      </c>
      <c r="I81" s="191"/>
      <c r="J81" s="191"/>
      <c r="K81" s="54">
        <f>IF(+C30&gt;0,(SUM(+C30*10^(+'Mly move model'!$AC14+'Mly move model'!$AD14*LOG10(+C30*1000)+(+'Mly move model'!$AE14*(LOG10(+C30*1000)^2)+'Mly move model'!$AF14*(LOG10(+C30*1000)-'Mly move model'!$AH14)*(MAX((LOG10(+C30*1000)-'Mly move model'!$AH14),0))+'Mly move model'!$AG14*(LOG10(+C30*1000)-'Mly move model'!$AI14)*MAX((LOG10(C30*1000)-'Mly move model'!$AI14),0)))/100)),"")</f>
      </c>
      <c r="L81" s="82"/>
      <c r="M81" s="54">
        <f>IF(+E30&gt;0,(SUM(+E30*10^(+'Mly move model'!$AC14+'Mly move model'!$AD14*LOG10(+E30*1000)+(+'Mly move model'!$AE14*(LOG10(+E30*1000)^2)+'Mly move model'!$AF14*(LOG10(+E30*1000)-'Mly move model'!$AH14)*(MAX((LOG10(+E30*1000)-'Mly move model'!$AH14),0))+'Mly move model'!$AG14*(LOG10(+E30*1000)-'Mly move model'!$AI14)*MAX((LOG10(E30*1000)-'Mly move model'!$AI14),0)))/100)),"")</f>
      </c>
      <c r="N81" s="192"/>
      <c r="O81" s="201"/>
      <c r="P81" s="52"/>
      <c r="Q81" s="222"/>
      <c r="R81" s="222"/>
      <c r="S81" s="63"/>
      <c r="T81" s="222"/>
      <c r="U81" s="63"/>
      <c r="V81" s="222"/>
      <c r="W81" s="181"/>
    </row>
    <row r="82" spans="1:23" s="14" customFormat="1" ht="19.5" customHeight="1" hidden="1">
      <c r="A82" s="158" t="s">
        <v>27</v>
      </c>
      <c r="B82" s="191"/>
      <c r="C82" s="54">
        <f>IF(+C31&gt;0,(SUM(+C31*10^(+'Mly move model'!$T15+'Mly move model'!$U15*LOG10(+C31*1000)+(+'Mly move model'!$V15*(LOG10(+C31*1000)^2)+'Mly move model'!$W15*(LOG10(+C31*1000)-'Mly move model'!$Y15)*(MAX((LOG10(+C31*1000)-'Mly move model'!$Y15),0))+'Mly move model'!$X15*(LOG10(+C31*1000)-'Mly move model'!$Z15)*MAX((LOG10(C31*1000)-'Mly move model'!$Z15),0)))/100)),"")</f>
      </c>
      <c r="D82" s="82"/>
      <c r="E82" s="54">
        <f>IF(+E31&gt;0,(SUM(+E31*10^(+'Mly move model'!$T15+'Mly move model'!$U15*LOG10(+E31*1000)+(+'Mly move model'!$V15*(LOG10(+E31*1000)^2)+'Mly move model'!$W15*(LOG10(+E31*1000)-'Mly move model'!$Y15)*(MAX((LOG10(+E31*1000)-'Mly move model'!$Y15),0))+'Mly move model'!$X15*(LOG10(+E31*1000)-'Mly move model'!$Z15)*MAX((LOG10(E31*1000)-'Mly move model'!$Z15),0)))/100)),"")</f>
      </c>
      <c r="F82" s="185"/>
      <c r="G82" s="201"/>
      <c r="H82" s="158" t="s">
        <v>27</v>
      </c>
      <c r="I82" s="191"/>
      <c r="J82" s="191"/>
      <c r="K82" s="54">
        <f>IF(+C31&gt;0,(SUM(+C31*10^(+'Mly move model'!$AC15+'Mly move model'!$AD15*LOG10(+C31*1000)+(+'Mly move model'!$AE15*(LOG10(+C31*1000)^2)+'Mly move model'!$AF15*(LOG10(+C31*1000)-'Mly move model'!$AH15)*(MAX((LOG10(+C31*1000)-'Mly move model'!$AH15),0))+'Mly move model'!$AG15*(LOG10(+C31*1000)-'Mly move model'!$AI15)*MAX((LOG10(C31*1000)-'Mly move model'!$AI15),0)))/100)),"")</f>
      </c>
      <c r="L82" s="82"/>
      <c r="M82" s="54">
        <f>IF(+E31&gt;0,(SUM(+E31*10^(+'Mly move model'!$AC15+'Mly move model'!$AD15*LOG10(+E31*1000)+(+'Mly move model'!$AE15*(LOG10(+E31*1000)^2)+'Mly move model'!$AF15*(LOG10(+E31*1000)-'Mly move model'!$AH15)*(MAX((LOG10(+E31*1000)-'Mly move model'!$AH15),0))+'Mly move model'!$AG15*(LOG10(+E31*1000)-'Mly move model'!$AI15)*MAX((LOG10(E31*1000)-'Mly move model'!$AI15),0)))/100)),"")</f>
      </c>
      <c r="N82" s="192"/>
      <c r="O82" s="201"/>
      <c r="P82" s="52"/>
      <c r="Q82" s="222"/>
      <c r="R82" s="222"/>
      <c r="S82" s="63"/>
      <c r="T82" s="222"/>
      <c r="U82" s="63"/>
      <c r="V82" s="222"/>
      <c r="W82" s="181"/>
    </row>
    <row r="83" spans="1:23" s="14" customFormat="1" ht="19.5" customHeight="1" hidden="1">
      <c r="A83" s="158" t="s">
        <v>28</v>
      </c>
      <c r="B83" s="191"/>
      <c r="C83" s="54">
        <f>IF(+C32&gt;0,(SUM(+C32*10^(+'Mly move model'!$T16+'Mly move model'!$U16*LOG10(+C32*1000)+(+'Mly move model'!$V16*(LOG10(+C32*1000)^2)+'Mly move model'!$W16*(LOG10(+C32*1000)-'Mly move model'!$Y16)*(MAX((LOG10(+C32*1000)-'Mly move model'!$Y16),0))+'Mly move model'!$X16*(LOG10(+C32*1000)-'Mly move model'!$Z16)*MAX((LOG10(C32*1000)-'Mly move model'!$Z16),0)))/100)),"")</f>
      </c>
      <c r="D83" s="82"/>
      <c r="E83" s="54">
        <f>IF(+E32&gt;0,(SUM(+E32*10^(+'Mly move model'!$T16+'Mly move model'!$U16*LOG10(+E32*1000)+(+'Mly move model'!$V16*(LOG10(+E32*1000)^2)+'Mly move model'!$W16*(LOG10(+E32*1000)-'Mly move model'!$Y16)*(MAX((LOG10(+E32*1000)-'Mly move model'!$Y16),0))+'Mly move model'!$X16*(LOG10(+E32*1000)-'Mly move model'!$Z16)*MAX((LOG10(E32*1000)-'Mly move model'!$Z16),0)))/100)),"")</f>
      </c>
      <c r="F83" s="185"/>
      <c r="G83" s="201"/>
      <c r="H83" s="158" t="s">
        <v>28</v>
      </c>
      <c r="I83" s="191"/>
      <c r="J83" s="191"/>
      <c r="K83" s="54">
        <f>IF(+C32&gt;0,(SUM(+C32*10^(+'Mly move model'!$AC16+'Mly move model'!$AD16*LOG10(+C32*1000)+(+'Mly move model'!$AE16*(LOG10(+C32*1000)^2)+'Mly move model'!$AF16*(LOG10(+C32*1000)-'Mly move model'!$AH16)*(MAX((LOG10(+C32*1000)-'Mly move model'!$AH16),0))+'Mly move model'!$AG16*(LOG10(+C32*1000)-'Mly move model'!$AI16)*MAX((LOG10(C32*1000)-'Mly move model'!$AI16),0)))/100)),"")</f>
      </c>
      <c r="L83" s="82"/>
      <c r="M83" s="54">
        <f>IF(+E32&gt;0,(SUM(+E32*10^(+'Mly move model'!$AC16+'Mly move model'!$AD16*LOG10(+E32*1000)+(+'Mly move model'!$AE16*(LOG10(+E32*1000)^2)+'Mly move model'!$AF16*(LOG10(+E32*1000)-'Mly move model'!$AH16)*(MAX((LOG10(+E32*1000)-'Mly move model'!$AH16),0))+'Mly move model'!$AG16*(LOG10(+E32*1000)-'Mly move model'!$AI16)*MAX((LOG10(E32*1000)-'Mly move model'!$AI16),0)))/100)),"")</f>
      </c>
      <c r="N83" s="192"/>
      <c r="O83" s="201"/>
      <c r="P83" s="52"/>
      <c r="Q83" s="222"/>
      <c r="R83" s="222"/>
      <c r="S83" s="63"/>
      <c r="T83" s="222"/>
      <c r="U83" s="63"/>
      <c r="V83" s="222"/>
      <c r="W83" s="181"/>
    </row>
    <row r="84" spans="1:23" s="14" customFormat="1" ht="19.5" customHeight="1" hidden="1">
      <c r="A84" s="158" t="s">
        <v>29</v>
      </c>
      <c r="B84" s="191"/>
      <c r="C84" s="54">
        <f>IF(+C33&gt;0,(SUM(+C33*10^(+'Mly move model'!$T17+'Mly move model'!$U17*LOG10(+C33*1000)+(+'Mly move model'!$V17*(LOG10(+C33*1000)^2)+'Mly move model'!$W17*(LOG10(+C33*1000)-'Mly move model'!$Y17)*(MAX((LOG10(+C33*1000)-'Mly move model'!$Y17),0))+'Mly move model'!$X17*(LOG10(+C33*1000)-'Mly move model'!$Z17)*MAX((LOG10(C33*1000)-'Mly move model'!$Z17),0)))/100)),"")</f>
      </c>
      <c r="D84" s="82"/>
      <c r="E84" s="54">
        <f>IF(+E33&gt;0,(SUM(+E33*10^(+'Mly move model'!$T17+'Mly move model'!$U17*LOG10(+E33*1000)+(+'Mly move model'!$V17*(LOG10(+E33*1000)^2)+'Mly move model'!$W17*(LOG10(+E33*1000)-'Mly move model'!$Y17)*(MAX((LOG10(+E33*1000)-'Mly move model'!$Y17),0))+'Mly move model'!$X17*(LOG10(+E33*1000)-'Mly move model'!$Z17)*MAX((LOG10(E33*1000)-'Mly move model'!$Z17),0)))/100)),"")</f>
      </c>
      <c r="F84" s="185"/>
      <c r="G84" s="201"/>
      <c r="H84" s="158" t="s">
        <v>29</v>
      </c>
      <c r="I84" s="191"/>
      <c r="J84" s="191"/>
      <c r="K84" s="54">
        <f>IF(+C33&gt;0,(SUM(+C33*10^(+'Mly move model'!$AC17+'Mly move model'!$AD17*LOG10(+C33*1000)+(+'Mly move model'!$AE17*(LOG10(+C33*1000)^2)+'Mly move model'!$AF17*(LOG10(+C33*1000)-'Mly move model'!$AH17)*(MAX((LOG10(+C33*1000)-'Mly move model'!$AH17),0))+'Mly move model'!$AG17*(LOG10(+C33*1000)-'Mly move model'!$AI17)*MAX((LOG10(C33*1000)-'Mly move model'!$AI17),0)))/100)),"")</f>
      </c>
      <c r="L84" s="82"/>
      <c r="M84" s="54">
        <f>IF(+E33&gt;0,(SUM(+E33*10^(+'Mly move model'!$AC17+'Mly move model'!$AD17*LOG10(+E33*1000)+(+'Mly move model'!$AE17*(LOG10(+E33*1000)^2)+'Mly move model'!$AF17*(LOG10(+E33*1000)-'Mly move model'!$AH17)*(MAX((LOG10(+E33*1000)-'Mly move model'!$AH17),0))+'Mly move model'!$AG17*(LOG10(+E33*1000)-'Mly move model'!$AI17)*MAX((LOG10(E33*1000)-'Mly move model'!$AI17),0)))/100)),"")</f>
      </c>
      <c r="N84" s="192"/>
      <c r="O84" s="201"/>
      <c r="P84" s="52"/>
      <c r="Q84" s="222"/>
      <c r="R84" s="222"/>
      <c r="S84" s="63"/>
      <c r="T84" s="222"/>
      <c r="U84" s="63"/>
      <c r="V84" s="222"/>
      <c r="W84" s="181"/>
    </row>
    <row r="85" spans="1:23" s="14" customFormat="1" ht="19.5" customHeight="1" hidden="1" thickBot="1">
      <c r="A85" s="186" t="s">
        <v>30</v>
      </c>
      <c r="B85" s="191"/>
      <c r="C85" s="55">
        <f>IF(+C34&gt;0,(SUM(+C34*10^(+'Mly move model'!$T18+'Mly move model'!$U18*LOG10(+C34*1000)+(+'Mly move model'!$V18*(LOG10(+C34*1000)^2)+'Mly move model'!$W18*(LOG10(+C34*1000)-'Mly move model'!$Y18)*(MAX((LOG10(+C34*1000)-'Mly move model'!$Y18),0))+'Mly move model'!$X18*(LOG10(+C34*1000)-'Mly move model'!$Z18)*MAX((LOG10(C34*1000)-'Mly move model'!$Z18),0)))/100)),"")</f>
      </c>
      <c r="D85" s="82"/>
      <c r="E85" s="55">
        <f>IF(+E34&gt;0,(SUM(+E34*10^(+'Mly move model'!$T18+'Mly move model'!$U18*LOG10(+E34*1000)+(+'Mly move model'!$V18*(LOG10(+E34*1000)^2)+'Mly move model'!$W18*(LOG10(+E34*1000)-'Mly move model'!$Y18)*(MAX((LOG10(+E34*1000)-'Mly move model'!$Y18),0))+'Mly move model'!$X18*(LOG10(+E34*1000)-'Mly move model'!$Z18)*MAX((LOG10(E34*1000)-'Mly move model'!$Z18),0)))/100)),"")</f>
      </c>
      <c r="F85" s="185"/>
      <c r="G85" s="201"/>
      <c r="H85" s="186" t="s">
        <v>30</v>
      </c>
      <c r="I85" s="191"/>
      <c r="J85" s="191"/>
      <c r="K85" s="55">
        <f>IF(+C34&gt;0,(SUM(+C34*10^(+'Mly move model'!$AC18+'Mly move model'!$AD18*LOG10(+C34*1000)+(+'Mly move model'!$AE18*(LOG10(+C34*1000)^2)+'Mly move model'!$AF18*(LOG10(+C34*1000)-'Mly move model'!$AH18)*(MAX((LOG10(+C34*1000)-'Mly move model'!$AH18),0))+'Mly move model'!$AG18*(LOG10(+C34*1000)-'Mly move model'!$AI18)*MAX((LOG10(C34*1000)-'Mly move model'!$AI18),0)))/100)),"")</f>
      </c>
      <c r="L85" s="82"/>
      <c r="M85" s="55">
        <f>IF(+E34&gt;0,(SUM(+E34*10^(+'Mly move model'!$AC18+'Mly move model'!$AD18*LOG10(+E34*1000)+(+'Mly move model'!$AE18*(LOG10(+E34*1000)^2)+'Mly move model'!$AF18*(LOG10(+E34*1000)-'Mly move model'!$AH18)*(MAX((LOG10(+E34*1000)-'Mly move model'!$AH18),0))+'Mly move model'!$AG18*(LOG10(+E34*1000)-'Mly move model'!$AI18)*MAX((LOG10(E34*1000)-'Mly move model'!$AI18),0)))/100)),"")</f>
      </c>
      <c r="N85" s="192"/>
      <c r="O85" s="201"/>
      <c r="P85" s="221"/>
      <c r="Q85" s="222"/>
      <c r="R85" s="222"/>
      <c r="S85" s="63"/>
      <c r="T85" s="222"/>
      <c r="U85" s="63"/>
      <c r="V85" s="222"/>
      <c r="W85" s="181"/>
    </row>
    <row r="86" spans="1:23" s="14" customFormat="1" ht="19.5" customHeight="1" hidden="1">
      <c r="A86" s="215"/>
      <c r="B86" s="31"/>
      <c r="C86" s="31"/>
      <c r="D86" s="31"/>
      <c r="E86" s="31"/>
      <c r="F86" s="185"/>
      <c r="G86" s="201"/>
      <c r="H86" s="215"/>
      <c r="I86" s="219"/>
      <c r="J86" s="219"/>
      <c r="K86" s="219"/>
      <c r="L86" s="219"/>
      <c r="M86" s="219"/>
      <c r="N86" s="220"/>
      <c r="O86" s="201"/>
      <c r="P86" s="222"/>
      <c r="Q86" s="222"/>
      <c r="R86" s="222"/>
      <c r="S86" s="53"/>
      <c r="T86" s="222"/>
      <c r="U86" s="222"/>
      <c r="V86" s="222"/>
      <c r="W86" s="181"/>
    </row>
    <row r="87" spans="1:22" ht="19.5" customHeight="1" hidden="1">
      <c r="A87" s="216" t="s">
        <v>283</v>
      </c>
      <c r="B87" s="217"/>
      <c r="C87" s="217"/>
      <c r="D87" s="217"/>
      <c r="E87" s="217"/>
      <c r="F87" s="218"/>
      <c r="H87" s="216" t="s">
        <v>284</v>
      </c>
      <c r="I87" s="217"/>
      <c r="J87" s="217"/>
      <c r="K87" s="217"/>
      <c r="L87" s="217"/>
      <c r="M87" s="217"/>
      <c r="N87" s="218"/>
      <c r="P87" s="216" t="s">
        <v>285</v>
      </c>
      <c r="Q87" s="217"/>
      <c r="R87" s="217"/>
      <c r="S87" s="202"/>
      <c r="T87" s="217"/>
      <c r="U87" s="217"/>
      <c r="V87" s="218"/>
    </row>
    <row r="88" spans="1:250" ht="19.5" customHeight="1" hidden="1">
      <c r="A88" s="159" t="s">
        <v>223</v>
      </c>
      <c r="B88" s="195"/>
      <c r="C88" s="31"/>
      <c r="D88" s="187"/>
      <c r="E88" s="187"/>
      <c r="F88" s="211"/>
      <c r="G88" s="48"/>
      <c r="H88" s="159" t="s">
        <v>223</v>
      </c>
      <c r="I88" s="195"/>
      <c r="J88" s="31"/>
      <c r="K88" s="187"/>
      <c r="L88" s="187"/>
      <c r="M88" s="31"/>
      <c r="N88" s="185"/>
      <c r="P88" s="159" t="s">
        <v>223</v>
      </c>
      <c r="Q88" s="195"/>
      <c r="R88" s="31"/>
      <c r="S88" s="187"/>
      <c r="T88" s="187"/>
      <c r="U88" s="31"/>
      <c r="V88" s="203"/>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row>
    <row r="89" spans="1:250" ht="19.5" customHeight="1" hidden="1">
      <c r="A89" s="156"/>
      <c r="B89" s="56"/>
      <c r="C89" s="95" t="s">
        <v>31</v>
      </c>
      <c r="D89" s="95"/>
      <c r="E89" s="95" t="s">
        <v>31</v>
      </c>
      <c r="F89" s="168"/>
      <c r="G89" s="25"/>
      <c r="H89" s="156"/>
      <c r="I89" s="31"/>
      <c r="J89" s="31"/>
      <c r="K89" s="95" t="s">
        <v>31</v>
      </c>
      <c r="L89" s="31"/>
      <c r="M89" s="95" t="s">
        <v>31</v>
      </c>
      <c r="N89" s="185"/>
      <c r="O89" s="25"/>
      <c r="P89" s="156"/>
      <c r="Q89" s="31"/>
      <c r="R89" s="31"/>
      <c r="S89" s="95" t="s">
        <v>31</v>
      </c>
      <c r="T89" s="31"/>
      <c r="U89" s="95" t="s">
        <v>31</v>
      </c>
      <c r="V89" s="203"/>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row>
    <row r="90" spans="1:250" ht="19.5" customHeight="1" hidden="1" thickBot="1">
      <c r="A90" s="156"/>
      <c r="B90" s="56"/>
      <c r="C90" s="114" t="s">
        <v>32</v>
      </c>
      <c r="D90" s="114"/>
      <c r="E90" s="114" t="s">
        <v>35</v>
      </c>
      <c r="F90" s="212"/>
      <c r="G90" s="43"/>
      <c r="H90" s="156"/>
      <c r="I90" s="31"/>
      <c r="J90" s="31"/>
      <c r="K90" s="114" t="s">
        <v>32</v>
      </c>
      <c r="L90" s="31"/>
      <c r="M90" s="114" t="s">
        <v>35</v>
      </c>
      <c r="N90" s="185"/>
      <c r="O90" s="43"/>
      <c r="P90" s="156"/>
      <c r="Q90" s="31"/>
      <c r="R90" s="31"/>
      <c r="S90" s="114" t="s">
        <v>32</v>
      </c>
      <c r="T90" s="31"/>
      <c r="U90" s="114" t="s">
        <v>35</v>
      </c>
      <c r="V90" s="203"/>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row>
    <row r="91" spans="1:250" ht="19.5" customHeight="1" hidden="1">
      <c r="A91" s="167" t="s">
        <v>22</v>
      </c>
      <c r="B91" s="56"/>
      <c r="C91" s="178">
        <f>IF('Mly move model'!$B$10&lt;&gt;0,IF(+C14&gt;0,IF(+C26&gt;0,(10^(+'Mly move model'!$B10+'Mly move model'!$C10*LOG10(MAX(+C14*1000,+C26*1000))+'Mly move model'!$D10*((LOG10(MAX(+C14*1000,+C26*1000)))^2)+'Mly move model'!$E10*(LOG10(MAX(+C14*1000,+C26*1000))-'Mly move model'!$F10)*MAX((LOG10(MAX(+C14*1000,+C26*1000))-'Mly move model'!$F10),0)))/1000,""),""),"")</f>
      </c>
      <c r="D91" s="78"/>
      <c r="E91" s="178">
        <f>IF('Mly move model'!$B$10&lt;&gt;0,IF(+E14&gt;0,IF(+E26&gt;0,(10^(+'Mly move model'!$B10+'Mly move model'!$C10*LOG10(MAX(+E14*1000,+E26*1000))+'Mly move model'!$D10*((LOG10(MAX(+E14*1000,+E26*1000)))^2)+'Mly move model'!$E10*(LOG10(MAX(+E14*1000,+E26*1000))-'Mly move model'!$F10)*MAX((LOG10(MAX(+E14*1000,+E26*1000))-'Mly move model'!$F10),0)))/1000,""),""),"")</f>
      </c>
      <c r="F91" s="213"/>
      <c r="G91" s="62"/>
      <c r="H91" s="158" t="s">
        <v>22</v>
      </c>
      <c r="I91" s="31"/>
      <c r="J91" s="31"/>
      <c r="K91" s="178">
        <f>IF('Mly move model'!$B$10&lt;&gt;0,IF(+C14&gt;0,IF(+C26&gt;0,(10^(+'Mly move model'!$H10+'Mly move model'!$I10*LOG10(MAX(+C14*1000,+C26*1000))+'Mly move model'!$J10*((LOG10(MAX(+C14*1000,+C26*1000)))^2)+'Mly move model'!$K10*(LOG10(MAX(+C14*1000,+C26*1000))-'Mly move model'!$L10)*MAX((LOG10(MAX(+C14*1000,+C26*1000))-'Mly move model'!$L10),0)))/1000,""),""),"")</f>
      </c>
      <c r="L91" s="62"/>
      <c r="M91" s="178">
        <f>IF('Mly move model'!$B$10&lt;&gt;0,IF(+E14&gt;0,IF(+E26&gt;0,(10^(+'Mly move model'!$H10+'Mly move model'!$I10*LOG10(MAX(+E14*1000,+E26*1000))+'Mly move model'!$J10*((LOG10(MAX(+E14*1000,+E26*1000)))^2)+'Mly move model'!$K10*(LOG10(MAX(+E14*1000,+E26*1000))-'Mly move model'!$L10)*MAX((LOG10(MAX(+E14*1000,+E26*1000))-'Mly move model'!$L10),0)))/1000,""),""),"")</f>
      </c>
      <c r="N91" s="196"/>
      <c r="O91" s="62"/>
      <c r="P91" s="158" t="s">
        <v>22</v>
      </c>
      <c r="Q91" s="31"/>
      <c r="R91" s="31"/>
      <c r="S91" s="178">
        <f>IF('Mly move model'!$B$10&lt;&gt;0,IF(+C14&gt;0,IF(+C26&gt;0,(10^(+'Mly move model'!$N10+'Mly move model'!$O10*LOG10(MAX(+C14*1000,+C26*1000))+'Mly move model'!$P10*((LOG10(MAX(+C14*1000,+C26*1000)))^2)+'Mly move model'!$Q10*(LOG10(MAX(+C14*1000,+C26*1000))-'Mly move model'!$R10)*MAX((LOG10(MAX(+C14*1000,+C26*1000))-'Mly move model'!$R10),0)))/1000,""),""),"")</f>
      </c>
      <c r="T91" s="62"/>
      <c r="U91" s="178">
        <f>IF('Mly move model'!$B$10&lt;&gt;0,IF(+E14&gt;0,IF(+E26&gt;0,(10^(+'Mly move model'!$N10+'Mly move model'!$O10*LOG10(MAX(+E14*1000,+E26*1000))+'Mly move model'!$P10*((LOG10(MAX(+E14*1000,+E26*1000)))^2)+'Mly move model'!$Q10*(LOG10(MAX(+E14*1000,+E26*1000))-'Mly move model'!$R10)*MAX((LOG10(MAX(+E14*1000,+E26*1000))-'Mly move model'!$R10),0)))/1000,""),""),"")</f>
      </c>
      <c r="V91" s="203"/>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row>
    <row r="92" spans="1:250" ht="19.5" customHeight="1" hidden="1">
      <c r="A92" s="167" t="s">
        <v>23</v>
      </c>
      <c r="B92" s="56"/>
      <c r="C92" s="179">
        <f>IF('Mly move model'!$B$10&lt;&gt;0,IF(+C15&gt;0,IF(+C27&gt;0,(10^(+'Mly move model'!$B11+'Mly move model'!$C11*LOG10(MAX(+C15*1000,+C27*1000))+'Mly move model'!$D11*((LOG10(MAX(+C15*1000,+C27*1000)))^2)+'Mly move model'!$E11*(LOG10(MAX(+C15*1000,+C27*1000))-'Mly move model'!$F11)*MAX((LOG10(MAX(+C15*1000,+C27*1000))-'Mly move model'!$F11),0)))/1000,""),""),"")</f>
      </c>
      <c r="D92" s="78"/>
      <c r="E92" s="179">
        <f>IF('Mly move model'!$B$10&lt;&gt;0,IF(+E15&gt;0,IF(+E27&gt;0,(10^(+'Mly move model'!$B11+'Mly move model'!$C11*LOG10(MAX(+E15*1000,+E27*1000))+'Mly move model'!$D11*((LOG10(MAX(+E15*1000,+E27*1000)))^2)+'Mly move model'!$E11*(LOG10(MAX(+E15*1000,+E27*1000))-'Mly move model'!$F11)*MAX((LOG10(MAX(+E15*1000,+E27*1000))-'Mly move model'!$F11),0)))/1000,""),""),"")</f>
      </c>
      <c r="F92" s="213"/>
      <c r="G92" s="62"/>
      <c r="H92" s="158" t="s">
        <v>23</v>
      </c>
      <c r="I92" s="31"/>
      <c r="J92" s="31"/>
      <c r="K92" s="179">
        <f>IF('Mly move model'!$B$10&lt;&gt;0,IF(+C15&gt;0,IF(+C27&gt;0,(10^(+'Mly move model'!$H11+'Mly move model'!$I11*LOG10(MAX(+C15*1000,+C27*1000))+'Mly move model'!$J11*((LOG10(MAX(+C15*1000,+C27*1000)))^2)+'Mly move model'!$K11*(LOG10(MAX(+C15*1000,+C27*1000))-'Mly move model'!$L11)*MAX((LOG10(MAX(+C15*1000,+C27*1000))-'Mly move model'!$L11),0)))/1000,""),""),"")</f>
      </c>
      <c r="L92" s="62"/>
      <c r="M92" s="179">
        <f>IF('Mly move model'!$B$10&lt;&gt;0,IF(+E15&gt;0,IF(+E27&gt;0,(10^(+'Mly move model'!$H11+'Mly move model'!$I11*LOG10(MAX(+E15*1000,+E27*1000))+'Mly move model'!$J11*((LOG10(MAX(+E15*1000,+E27*1000)))^2)+'Mly move model'!$K11*(LOG10(MAX(+E15*1000,+E27*1000))-'Mly move model'!$L11)*MAX((LOG10(MAX(+E15*1000,+E27*1000))-'Mly move model'!$L11),0)))/1000,""),""),"")</f>
      </c>
      <c r="N92" s="196"/>
      <c r="O92" s="62"/>
      <c r="P92" s="158" t="s">
        <v>23</v>
      </c>
      <c r="Q92" s="31"/>
      <c r="R92" s="31"/>
      <c r="S92" s="179">
        <f>IF('Mly move model'!$B$10&lt;&gt;0,IF(+C15&gt;0,IF(+C27&gt;0,(10^(+'Mly move model'!$N11+'Mly move model'!$O11*LOG10(MAX(+C15*1000,+C27*1000))+'Mly move model'!$P11*((LOG10(MAX(+C15*1000,+C27*1000)))^2)+'Mly move model'!$Q11*(LOG10(MAX(+C15*1000,+C27*1000))-'Mly move model'!$R11)*MAX((LOG10(MAX(+C15*1000,+C27*1000))-'Mly move model'!$R11),0)))/1000,""),""),"")</f>
      </c>
      <c r="T92" s="62"/>
      <c r="U92" s="179">
        <f>IF('Mly move model'!$B$10&lt;&gt;0,IF(+E15&gt;0,IF(+E27&gt;0,(10^(+'Mly move model'!$N11+'Mly move model'!$O11*LOG10(MAX(+E15*1000,+E27*1000))+'Mly move model'!$P11*((LOG10(MAX(+E15*1000,+E27*1000)))^2)+'Mly move model'!$Q11*(LOG10(MAX(+E15*1000,+E27*1000))-'Mly move model'!$R11)*MAX((LOG10(MAX(+E15*1000,+E27*1000))-'Mly move model'!$R11),0)))/1000,""),""),"")</f>
      </c>
      <c r="V92" s="203"/>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row>
    <row r="93" spans="1:250" ht="19.5" customHeight="1" hidden="1">
      <c r="A93" s="167" t="s">
        <v>24</v>
      </c>
      <c r="B93" s="56"/>
      <c r="C93" s="179">
        <f>IF('Mly move model'!$B$10&lt;&gt;0,IF(+C16&gt;0,IF(+C28&gt;0,(10^(+'Mly move model'!$B12+'Mly move model'!$C12*LOG10(MAX(+C16*1000,+C28*1000))+'Mly move model'!$D12*((LOG10(MAX(+C16*1000,+C28*1000)))^2)+'Mly move model'!$E12*(LOG10(MAX(+C16*1000,+C28*1000))-'Mly move model'!$F12)*MAX((LOG10(MAX(+C16*1000,+C28*1000))-'Mly move model'!$F12),0)))/1000,""),""),"")</f>
      </c>
      <c r="D93" s="78"/>
      <c r="E93" s="179">
        <f>IF('Mly move model'!$B$10&lt;&gt;0,IF(+E16&gt;0,IF(+E28&gt;0,(10^(+'Mly move model'!$B12+'Mly move model'!$C12*LOG10(MAX(+E16*1000,+E28*1000))+'Mly move model'!$D12*((LOG10(MAX(+E16*1000,+E28*1000)))^2)+'Mly move model'!$E12*(LOG10(MAX(+E16*1000,+E28*1000))-'Mly move model'!$F12)*MAX((LOG10(MAX(+E16*1000,+E28*1000))-'Mly move model'!$F12),0)))/1000,""),""),"")</f>
      </c>
      <c r="F93" s="213"/>
      <c r="G93" s="62"/>
      <c r="H93" s="158" t="s">
        <v>24</v>
      </c>
      <c r="I93" s="31"/>
      <c r="J93" s="31"/>
      <c r="K93" s="179">
        <f>IF('Mly move model'!$B$10&lt;&gt;0,IF(+C16&gt;0,IF(+C28&gt;0,(10^(+'Mly move model'!$H12+'Mly move model'!$I12*LOG10(MAX(+C16*1000,+C28*1000))+'Mly move model'!$J12*((LOG10(MAX(+C16*1000,+C28*1000)))^2)+'Mly move model'!$K12*(LOG10(MAX(+C16*1000,+C28*1000))-'Mly move model'!$L12)*MAX((LOG10(MAX(+C16*1000,+C28*1000))-'Mly move model'!$L12),0)))/1000,""),""),"")</f>
      </c>
      <c r="L93" s="62"/>
      <c r="M93" s="179">
        <f>IF('Mly move model'!$B$10&lt;&gt;0,IF(+E16&gt;0,IF(+E28&gt;0,(10^(+'Mly move model'!$H12+'Mly move model'!$I12*LOG10(MAX(+E16*1000,+E28*1000))+'Mly move model'!$J12*((LOG10(MAX(+E16*1000,+E28*1000)))^2)+'Mly move model'!$K12*(LOG10(MAX(+E16*1000,+E28*1000))-'Mly move model'!$L12)*MAX((LOG10(MAX(+E16*1000,+E28*1000))-'Mly move model'!$L12),0)))/1000,""),""),"")</f>
      </c>
      <c r="N93" s="196"/>
      <c r="O93" s="62"/>
      <c r="P93" s="158" t="s">
        <v>24</v>
      </c>
      <c r="Q93" s="31"/>
      <c r="R93" s="31"/>
      <c r="S93" s="179">
        <f>IF('Mly move model'!$B$10&lt;&gt;0,IF(+C16&gt;0,IF(+C28&gt;0,(10^(+'Mly move model'!$N12+'Mly move model'!$O12*LOG10(MAX(+C16*1000,+C28*1000))+'Mly move model'!$P12*((LOG10(MAX(+C16*1000,+C28*1000)))^2)+'Mly move model'!$Q12*(LOG10(MAX(+C16*1000,+C28*1000))-'Mly move model'!$R12)*MAX((LOG10(MAX(+C16*1000,+C28*1000))-'Mly move model'!$R12),0)))/1000,""),""),"")</f>
      </c>
      <c r="T93" s="62"/>
      <c r="U93" s="179">
        <f>IF('Mly move model'!$B$10&lt;&gt;0,IF(+E16&gt;0,IF(+E28&gt;0,(10^(+'Mly move model'!$N12+'Mly move model'!$O12*LOG10(MAX(+E16*1000,+E28*1000))+'Mly move model'!$P12*((LOG10(MAX(+E16*1000,+E28*1000)))^2)+'Mly move model'!$Q12*(LOG10(MAX(+E16*1000,+E28*1000))-'Mly move model'!$R12)*MAX((LOG10(MAX(+E16*1000,+E28*1000))-'Mly move model'!$R12),0)))/1000,""),""),"")</f>
      </c>
      <c r="V93" s="203"/>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row>
    <row r="94" spans="1:250" ht="19.5" customHeight="1" hidden="1">
      <c r="A94" s="167" t="s">
        <v>25</v>
      </c>
      <c r="B94" s="56"/>
      <c r="C94" s="179">
        <f>IF('Mly move model'!$B$10&lt;&gt;0,IF(+C17&gt;0,IF(+C29&gt;0,(10^(+'Mly move model'!$B13+'Mly move model'!$C13*LOG10(MAX(+C17*1000,+C29*1000))+'Mly move model'!$D13*((LOG10(MAX(+C17*1000,+C29*1000)))^2)+'Mly move model'!$E13*(LOG10(MAX(+C17*1000,+C29*1000))-'Mly move model'!$F13)*MAX((LOG10(MAX(+C17*1000,+C29*1000))-'Mly move model'!$F13),0)))/1000,""),""),"")</f>
      </c>
      <c r="D94" s="78"/>
      <c r="E94" s="179">
        <f>IF('Mly move model'!$B$10&lt;&gt;0,IF(+E17&gt;0,IF(+E29&gt;0,(10^(+'Mly move model'!$B13+'Mly move model'!$C13*LOG10(MAX(+E17*1000,+E29*1000))+'Mly move model'!$D13*((LOG10(MAX(+E17*1000,+E29*1000)))^2)+'Mly move model'!$E13*(LOG10(MAX(+E17*1000,+E29*1000))-'Mly move model'!$F13)*MAX((LOG10(MAX(+E17*1000,+E29*1000))-'Mly move model'!$F13),0)))/1000,""),""),"")</f>
      </c>
      <c r="F94" s="213"/>
      <c r="G94" s="62"/>
      <c r="H94" s="158" t="s">
        <v>25</v>
      </c>
      <c r="I94" s="31"/>
      <c r="J94" s="31"/>
      <c r="K94" s="179">
        <f>IF('Mly move model'!$B$10&lt;&gt;0,IF(+C17&gt;0,IF(+C29&gt;0,(10^(+'Mly move model'!$H13+'Mly move model'!$I13*LOG10(MAX(+C17*1000,+C29*1000))+'Mly move model'!$J13*((LOG10(MAX(+C17*1000,+C29*1000)))^2)+'Mly move model'!$K13*(LOG10(MAX(+C17*1000,+C29*1000))-'Mly move model'!$L13)*MAX((LOG10(MAX(+C17*1000,+C29*1000))-'Mly move model'!$L13),0)))/1000,""),""),"")</f>
      </c>
      <c r="L94" s="62"/>
      <c r="M94" s="179">
        <f>IF('Mly move model'!$B$10&lt;&gt;0,IF(+E17&gt;0,IF(+E29&gt;0,(10^(+'Mly move model'!$H13+'Mly move model'!$I13*LOG10(MAX(+E17*1000,+E29*1000))+'Mly move model'!$J13*((LOG10(MAX(+E17*1000,+E29*1000)))^2)+'Mly move model'!$K13*(LOG10(MAX(+E17*1000,+E29*1000))-'Mly move model'!$L13)*MAX((LOG10(MAX(+E17*1000,+E29*1000))-'Mly move model'!$L13),0)))/1000,""),""),"")</f>
      </c>
      <c r="N94" s="196"/>
      <c r="O94" s="62"/>
      <c r="P94" s="158" t="s">
        <v>25</v>
      </c>
      <c r="Q94" s="31"/>
      <c r="R94" s="31"/>
      <c r="S94" s="179">
        <f>IF('Mly move model'!$B$10&lt;&gt;0,IF(+C17&gt;0,IF(+C29&gt;0,(10^(+'Mly move model'!$N13+'Mly move model'!$O13*LOG10(MAX(+C17*1000,+C29*1000))+'Mly move model'!$P13*((LOG10(MAX(+C17*1000,+C29*1000)))^2)+'Mly move model'!$Q13*(LOG10(MAX(+C17*1000,+C29*1000))-'Mly move model'!$R13)*MAX((LOG10(MAX(+C17*1000,+C29*1000))-'Mly move model'!$R13),0)))/1000,""),""),"")</f>
      </c>
      <c r="T94" s="62"/>
      <c r="U94" s="179">
        <f>IF('Mly move model'!$B$10&lt;&gt;0,IF(+E17&gt;0,IF(+E29&gt;0,(10^(+'Mly move model'!$N13+'Mly move model'!$O13*LOG10(MAX(+E17*1000,+E29*1000))+'Mly move model'!$P13*((LOG10(MAX(+E17*1000,+E29*1000)))^2)+'Mly move model'!$Q13*(LOG10(MAX(+E17*1000,+E29*1000))-'Mly move model'!$R13)*MAX((LOG10(MAX(+E17*1000,+E29*1000))-'Mly move model'!$R13),0)))/1000,""),""),"")</f>
      </c>
      <c r="V94" s="203"/>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row>
    <row r="95" spans="1:250" ht="19.5" customHeight="1" hidden="1">
      <c r="A95" s="167" t="s">
        <v>26</v>
      </c>
      <c r="B95" s="56"/>
      <c r="C95" s="179">
        <f>IF('Mly move model'!$B$10&lt;&gt;0,IF(+C18&gt;0,IF(+C30&gt;0,(10^(+'Mly move model'!$B14+'Mly move model'!$C14*LOG10(MAX(+C18*1000,+C30*1000))+'Mly move model'!$D14*((LOG10(MAX(+C18*1000,+C30*1000)))^2)+'Mly move model'!$E14*(LOG10(MAX(+C18*1000,+C30*1000))-'Mly move model'!$F14)*MAX((LOG10(MAX(+C18*1000,+C30*1000))-'Mly move model'!$F14),0)))/1000,""),""),"")</f>
      </c>
      <c r="D95" s="78"/>
      <c r="E95" s="179">
        <f>IF('Mly move model'!$B$10&lt;&gt;0,IF(+E18&gt;0,IF(+E30&gt;0,(10^(+'Mly move model'!$B14+'Mly move model'!$C14*LOG10(MAX(+E18*1000,+E30*1000))+'Mly move model'!$D14*((LOG10(MAX(+E18*1000,+E30*1000)))^2)+'Mly move model'!$E14*(LOG10(MAX(+E18*1000,+E30*1000))-'Mly move model'!$F14)*MAX((LOG10(MAX(+E18*1000,+E30*1000))-'Mly move model'!$F14),0)))/1000,""),""),"")</f>
      </c>
      <c r="F95" s="213"/>
      <c r="G95" s="62"/>
      <c r="H95" s="158" t="s">
        <v>26</v>
      </c>
      <c r="I95" s="31"/>
      <c r="J95" s="31"/>
      <c r="K95" s="179">
        <f>IF('Mly move model'!$B$10&lt;&gt;0,IF(+C18&gt;0,IF(+C30&gt;0,(10^(+'Mly move model'!$H14+'Mly move model'!$I14*LOG10(MAX(+C18*1000,+C30*1000))+'Mly move model'!$J14*((LOG10(MAX(+C18*1000,+C30*1000)))^2)+'Mly move model'!$K14*(LOG10(MAX(+C18*1000,+C30*1000))-'Mly move model'!$L14)*MAX((LOG10(MAX(+C18*1000,+C30*1000))-'Mly move model'!$L14),0)))/1000,""),""),"")</f>
      </c>
      <c r="L95" s="62"/>
      <c r="M95" s="179">
        <f>IF('Mly move model'!$B$10&lt;&gt;0,IF(+E18&gt;0,IF(+E30&gt;0,(10^(+'Mly move model'!$H14+'Mly move model'!$I14*LOG10(MAX(+E18*1000,+E30*1000))+'Mly move model'!$J14*((LOG10(MAX(+E18*1000,+E30*1000)))^2)+'Mly move model'!$K14*(LOG10(MAX(+E18*1000,+E30*1000))-'Mly move model'!$L14)*MAX((LOG10(MAX(+E18*1000,+E30*1000))-'Mly move model'!$L14),0)))/1000,""),""),"")</f>
      </c>
      <c r="N95" s="196"/>
      <c r="O95" s="62"/>
      <c r="P95" s="158" t="s">
        <v>26</v>
      </c>
      <c r="Q95" s="31"/>
      <c r="R95" s="31"/>
      <c r="S95" s="179">
        <f>IF('Mly move model'!$B$10&lt;&gt;0,IF(+C18&gt;0,IF(+C30&gt;0,(10^(+'Mly move model'!$N14+'Mly move model'!$O14*LOG10(MAX(+C18*1000,+C30*1000))+'Mly move model'!$P14*((LOG10(MAX(+C18*1000,+C30*1000)))^2)+'Mly move model'!$Q14*(LOG10(MAX(+C18*1000,+C30*1000))-'Mly move model'!$R14)*MAX((LOG10(MAX(+C18*1000,+C30*1000))-'Mly move model'!$R14),0)))/1000,""),""),"")</f>
      </c>
      <c r="T95" s="62"/>
      <c r="U95" s="179">
        <f>IF('Mly move model'!$B$10&lt;&gt;0,IF(+E18&gt;0,IF(+E30&gt;0,(10^(+'Mly move model'!$N14+'Mly move model'!$O14*LOG10(MAX(+E18*1000,+E30*1000))+'Mly move model'!$P14*((LOG10(MAX(+E18*1000,+E30*1000)))^2)+'Mly move model'!$Q14*(LOG10(MAX(+E18*1000,+E30*1000))-'Mly move model'!$R14)*MAX((LOG10(MAX(+E18*1000,+E30*1000))-'Mly move model'!$R14),0)))/1000,""),""),"")</f>
      </c>
      <c r="V95" s="203"/>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row>
    <row r="96" spans="1:250" ht="19.5" customHeight="1" hidden="1">
      <c r="A96" s="167" t="s">
        <v>27</v>
      </c>
      <c r="B96" s="56"/>
      <c r="C96" s="179">
        <f>IF('Mly move model'!$B$10&lt;&gt;0,IF(+C19&gt;0,IF(+C31&gt;0,(10^(+'Mly move model'!$B15+'Mly move model'!$C15*LOG10(MAX(+C19*1000,+C31*1000))+'Mly move model'!$D15*((LOG10(MAX(+C19*1000,+C31*1000)))^2)+'Mly move model'!$E15*(LOG10(MAX(+C19*1000,+C31*1000))-'Mly move model'!$F15)*MAX((LOG10(MAX(+C19*1000,+C31*1000))-'Mly move model'!$F15),0)))/1000,""),""),"")</f>
      </c>
      <c r="D96" s="78"/>
      <c r="E96" s="179">
        <f>IF('Mly move model'!$B$10&lt;&gt;0,IF(+E19&gt;0,IF(+E31&gt;0,(10^(+'Mly move model'!$B15+'Mly move model'!$C15*LOG10(MAX(+E19*1000,+E31*1000))+'Mly move model'!$D15*((LOG10(MAX(+E19*1000,+E31*1000)))^2)+'Mly move model'!$E15*(LOG10(MAX(+E19*1000,+E31*1000))-'Mly move model'!$F15)*MAX((LOG10(MAX(+E19*1000,+E31*1000))-'Mly move model'!$F15),0)))/1000,""),""),"")</f>
      </c>
      <c r="F96" s="213"/>
      <c r="G96" s="62"/>
      <c r="H96" s="158" t="s">
        <v>27</v>
      </c>
      <c r="I96" s="31"/>
      <c r="J96" s="31"/>
      <c r="K96" s="179">
        <f>IF('Mly move model'!$B$10&lt;&gt;0,IF(+C19&gt;0,IF(+C31&gt;0,(10^(+'Mly move model'!$H15+'Mly move model'!$I15*LOG10(MAX(+C19*1000,+C31*1000))+'Mly move model'!$J15*((LOG10(MAX(+C19*1000,+C31*1000)))^2)+'Mly move model'!$K15*(LOG10(MAX(+C19*1000,+C31*1000))-'Mly move model'!$L15)*MAX((LOG10(MAX(+C19*1000,+C31*1000))-'Mly move model'!$L15),0)))/1000,""),""),"")</f>
      </c>
      <c r="L96" s="62"/>
      <c r="M96" s="179">
        <f>IF('Mly move model'!$B$10&lt;&gt;0,IF(+E19&gt;0,IF(+E31&gt;0,(10^(+'Mly move model'!$H15+'Mly move model'!$I15*LOG10(MAX(+E19*1000,+E31*1000))+'Mly move model'!$J15*((LOG10(MAX(+E19*1000,+E31*1000)))^2)+'Mly move model'!$K15*(LOG10(MAX(+E19*1000,+E31*1000))-'Mly move model'!$L15)*MAX((LOG10(MAX(+E19*1000,+E31*1000))-'Mly move model'!$L15),0)))/1000,""),""),"")</f>
      </c>
      <c r="N96" s="196"/>
      <c r="O96" s="62"/>
      <c r="P96" s="158" t="s">
        <v>27</v>
      </c>
      <c r="Q96" s="31"/>
      <c r="R96" s="31"/>
      <c r="S96" s="179">
        <f>IF('Mly move model'!$B$10&lt;&gt;0,IF(+C19&gt;0,IF(+C31&gt;0,(10^(+'Mly move model'!$N15+'Mly move model'!$O15*LOG10(MAX(+C19*1000,+C31*1000))+'Mly move model'!$P15*((LOG10(MAX(+C19*1000,+C31*1000)))^2)+'Mly move model'!$Q15*(LOG10(MAX(+C19*1000,+C31*1000))-'Mly move model'!$R15)*MAX((LOG10(MAX(+C19*1000,+C31*1000))-'Mly move model'!$R15),0)))/1000,""),""),"")</f>
      </c>
      <c r="T96" s="62"/>
      <c r="U96" s="179">
        <f>IF('Mly move model'!$B$10&lt;&gt;0,IF(+E19&gt;0,IF(+E31&gt;0,(10^(+'Mly move model'!$N15+'Mly move model'!$O15*LOG10(MAX(+E19*1000,+E31*1000))+'Mly move model'!$P15*((LOG10(MAX(+E19*1000,+E31*1000)))^2)+'Mly move model'!$Q15*(LOG10(MAX(+E19*1000,+E31*1000))-'Mly move model'!$R15)*MAX((LOG10(MAX(+E19*1000,+E31*1000))-'Mly move model'!$R15),0)))/1000,""),""),"")</f>
      </c>
      <c r="V96" s="203"/>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row>
    <row r="97" spans="1:250" ht="19.5" customHeight="1" hidden="1">
      <c r="A97" s="167" t="s">
        <v>28</v>
      </c>
      <c r="B97" s="56"/>
      <c r="C97" s="179">
        <f>IF('Mly move model'!$B$10&lt;&gt;0,IF(+C20&gt;0,IF(+C32&gt;0,(10^(+'Mly move model'!$B16+'Mly move model'!$C16*LOG10(MAX(+C20*1000,+C32*1000))+'Mly move model'!$D16*((LOG10(MAX(+C20*1000,+C32*1000)))^2)+'Mly move model'!$E16*(LOG10(MAX(+C20*1000,+C32*1000))-'Mly move model'!$F16)*MAX((LOG10(MAX(+C20*1000,+C32*1000))-'Mly move model'!$F16),0)))/1000,""),""),"")</f>
      </c>
      <c r="D97" s="78"/>
      <c r="E97" s="179">
        <f>IF('Mly move model'!$B$10&lt;&gt;0,IF(+E20&gt;0,IF(+E32&gt;0,(10^(+'Mly move model'!$B16+'Mly move model'!$C16*LOG10(MAX(+E20*1000,+E32*1000))+'Mly move model'!$D16*((LOG10(MAX(+E20*1000,+E32*1000)))^2)+'Mly move model'!$E16*(LOG10(MAX(+E20*1000,+E32*1000))-'Mly move model'!$F16)*MAX((LOG10(MAX(+E20*1000,+E32*1000))-'Mly move model'!$F16),0)))/1000,""),""),"")</f>
      </c>
      <c r="F97" s="213"/>
      <c r="G97" s="62"/>
      <c r="H97" s="158" t="s">
        <v>28</v>
      </c>
      <c r="I97" s="31"/>
      <c r="J97" s="31"/>
      <c r="K97" s="179">
        <f>IF('Mly move model'!$B$10&lt;&gt;0,IF(+C20&gt;0,IF(+C32&gt;0,(10^(+'Mly move model'!$H16+'Mly move model'!$I16*LOG10(MAX(+C20*1000,+C32*1000))+'Mly move model'!$J16*((LOG10(MAX(+C20*1000,+C32*1000)))^2)+'Mly move model'!$K16*(LOG10(MAX(+C20*1000,+C32*1000))-'Mly move model'!$L16)*MAX((LOG10(MAX(+C20*1000,+C32*1000))-'Mly move model'!$L16),0)))/1000,""),""),"")</f>
      </c>
      <c r="L97" s="62"/>
      <c r="M97" s="179">
        <f>IF('Mly move model'!$B$10&lt;&gt;0,IF(+E20&gt;0,IF(+E32&gt;0,(10^(+'Mly move model'!$H16+'Mly move model'!$I16*LOG10(MAX(+E20*1000,+E32*1000))+'Mly move model'!$J16*((LOG10(MAX(+E20*1000,+E32*1000)))^2)+'Mly move model'!$K16*(LOG10(MAX(+E20*1000,+E32*1000))-'Mly move model'!$L16)*MAX((LOG10(MAX(+E20*1000,+E32*1000))-'Mly move model'!$L16),0)))/1000,""),""),"")</f>
      </c>
      <c r="N97" s="196"/>
      <c r="O97" s="62"/>
      <c r="P97" s="158" t="s">
        <v>28</v>
      </c>
      <c r="Q97" s="31"/>
      <c r="R97" s="31"/>
      <c r="S97" s="179">
        <f>IF('Mly move model'!$B$10&lt;&gt;0,IF(+C20&gt;0,IF(+C32&gt;0,(10^(+'Mly move model'!$N16+'Mly move model'!$O16*LOG10(MAX(+C20*1000,+C32*1000))+'Mly move model'!$P16*((LOG10(MAX(+C20*1000,+C32*1000)))^2)+'Mly move model'!$Q16*(LOG10(MAX(+C20*1000,+C32*1000))-'Mly move model'!$R16)*MAX((LOG10(MAX(+C20*1000,+C32*1000))-'Mly move model'!$R16),0)))/1000,""),""),"")</f>
      </c>
      <c r="T97" s="62"/>
      <c r="U97" s="179">
        <f>IF('Mly move model'!$B$10&lt;&gt;0,IF(+E20&gt;0,IF(+E32&gt;0,(10^(+'Mly move model'!$N16+'Mly move model'!$O16*LOG10(MAX(+E20*1000,+E32*1000))+'Mly move model'!$P16*((LOG10(MAX(+E20*1000,+E32*1000)))^2)+'Mly move model'!$Q16*(LOG10(MAX(+E20*1000,+E32*1000))-'Mly move model'!$R16)*MAX((LOG10(MAX(+E20*1000,+E32*1000))-'Mly move model'!$R16),0)))/1000,""),""),"")</f>
      </c>
      <c r="V97" s="203"/>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row>
    <row r="98" spans="1:250" ht="19.5" customHeight="1" hidden="1">
      <c r="A98" s="167" t="s">
        <v>29</v>
      </c>
      <c r="B98" s="56"/>
      <c r="C98" s="179">
        <f>IF('Mly move model'!$B$10&lt;&gt;0,IF(+C21&gt;0,IF(+C33&gt;0,(10^(+'Mly move model'!$B17+'Mly move model'!$C17*LOG10(MAX(+C21*1000,+C33*1000))+'Mly move model'!$D17*((LOG10(MAX(+C21*1000,+C33*1000)))^2)+'Mly move model'!$E17*(LOG10(MAX(+C21*1000,+C33*1000))-'Mly move model'!$F17)*MAX((LOG10(MAX(+C21*1000,+C33*1000))-'Mly move model'!$F17),0)))/1000,""),""),"")</f>
      </c>
      <c r="D98" s="78"/>
      <c r="E98" s="179">
        <f>IF('Mly move model'!$B$10&lt;&gt;0,IF(+E21&gt;0,IF(+E33&gt;0,(10^(+'Mly move model'!$B17+'Mly move model'!$C17*LOG10(MAX(+E21*1000,+E33*1000))+'Mly move model'!$D17*((LOG10(MAX(+E21*1000,+E33*1000)))^2)+'Mly move model'!$E17*(LOG10(MAX(+E21*1000,+E33*1000))-'Mly move model'!$F17)*MAX((LOG10(MAX(+E21*1000,+E33*1000))-'Mly move model'!$F17),0)))/1000,""),""),"")</f>
      </c>
      <c r="F98" s="213"/>
      <c r="G98" s="62"/>
      <c r="H98" s="158" t="s">
        <v>29</v>
      </c>
      <c r="I98" s="31"/>
      <c r="J98" s="31"/>
      <c r="K98" s="179">
        <f>IF('Mly move model'!$B$10&lt;&gt;0,IF(+C21&gt;0,IF(+C33&gt;0,(10^(+'Mly move model'!$H17+'Mly move model'!$I17*LOG10(MAX(+C21*1000,+C33*1000))+'Mly move model'!$J17*((LOG10(MAX(+C21*1000,+C33*1000)))^2)+'Mly move model'!$K17*(LOG10(MAX(+C21*1000,+C33*1000))-'Mly move model'!$L17)*MAX((LOG10(MAX(+C21*1000,+C33*1000))-'Mly move model'!$L17),0)))/1000,""),""),"")</f>
      </c>
      <c r="L98" s="62"/>
      <c r="M98" s="179">
        <f>IF('Mly move model'!$B$10&lt;&gt;0,IF(+E21&gt;0,IF(+E33&gt;0,(10^(+'Mly move model'!$H17+'Mly move model'!$I17*LOG10(MAX(+E21*1000,+E33*1000))+'Mly move model'!$J17*((LOG10(MAX(+E21*1000,+E33*1000)))^2)+'Mly move model'!$K17*(LOG10(MAX(+E21*1000,+E33*1000))-'Mly move model'!$L17)*MAX((LOG10(MAX(+E21*1000,+E33*1000))-'Mly move model'!$L17),0)))/1000,""),""),"")</f>
      </c>
      <c r="N98" s="196"/>
      <c r="O98" s="62"/>
      <c r="P98" s="158" t="s">
        <v>29</v>
      </c>
      <c r="Q98" s="31"/>
      <c r="R98" s="31"/>
      <c r="S98" s="179">
        <f>IF('Mly move model'!$B$10&lt;&gt;0,IF(+C21&gt;0,IF(+C33&gt;0,(10^(+'Mly move model'!$N17+'Mly move model'!$O17*LOG10(MAX(+C21*1000,+C33*1000))+'Mly move model'!$P17*((LOG10(MAX(+C21*1000,+C33*1000)))^2)+'Mly move model'!$Q17*(LOG10(MAX(+C21*1000,+C33*1000))-'Mly move model'!$R17)*MAX((LOG10(MAX(+C21*1000,+C33*1000))-'Mly move model'!$R17),0)))/1000,""),""),"")</f>
      </c>
      <c r="T98" s="62"/>
      <c r="U98" s="179">
        <f>IF('Mly move model'!$B$10&lt;&gt;0,IF(+E21&gt;0,IF(+E33&gt;0,(10^(+'Mly move model'!$N17+'Mly move model'!$O17*LOG10(MAX(+E21*1000,+E33*1000))+'Mly move model'!$P17*((LOG10(MAX(+E21*1000,+E33*1000)))^2)+'Mly move model'!$Q17*(LOG10(MAX(+E21*1000,+E33*1000))-'Mly move model'!$R17)*MAX((LOG10(MAX(+E21*1000,+E33*1000))-'Mly move model'!$R17),0)))/1000,""),""),"")</f>
      </c>
      <c r="V98" s="203"/>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row>
    <row r="99" spans="1:250" ht="19.5" customHeight="1" hidden="1" thickBot="1">
      <c r="A99" s="214" t="s">
        <v>30</v>
      </c>
      <c r="B99" s="56"/>
      <c r="C99" s="180">
        <f>IF('Mly move model'!$B$10&lt;&gt;0,IF(+C22&gt;0,IF(+C34&gt;0,(10^(+'Mly move model'!$B18+'Mly move model'!$C18*LOG10(MAX(+C22*1000,+C34*1000))+'Mly move model'!$D18*((LOG10(MAX(+C22*1000,+C34*1000)))^2)+'Mly move model'!$E18*(LOG10(MAX(+C22*1000,+C34*1000))-'Mly move model'!$F18)*MAX((LOG10(MAX(+C22*1000,+C34*1000))-'Mly move model'!$F18),0)))/1000,""),""),"")</f>
      </c>
      <c r="D99" s="78"/>
      <c r="E99" s="180">
        <f>IF('Mly move model'!$B$10&lt;&gt;0,IF(+E22&gt;0,IF(+E34&gt;0,(10^(+'Mly move model'!$B18+'Mly move model'!$C18*LOG10(MAX(+E22*1000,+E34*1000))+'Mly move model'!$D18*((LOG10(MAX(+E22*1000,+E34*1000)))^2)+'Mly move model'!$E18*(LOG10(MAX(+E22*1000,+E34*1000))-'Mly move model'!$F18)*MAX((LOG10(MAX(+E22*1000,+E34*1000))-'Mly move model'!$F18),0)))/1000,""),""),"")</f>
      </c>
      <c r="F99" s="213"/>
      <c r="G99" s="62"/>
      <c r="H99" s="197" t="s">
        <v>30</v>
      </c>
      <c r="I99" s="31"/>
      <c r="J99" s="31"/>
      <c r="K99" s="180">
        <f>IF('Mly move model'!$B$10&lt;&gt;0,IF(+C22&gt;0,IF(+C34&gt;0,(10^(+'Mly move model'!$H18+'Mly move model'!$I18*LOG10(MAX(+C22*1000,+C34*1000))+'Mly move model'!$J18*((LOG10(MAX(+C22*1000,+C34*1000)))^2)+'Mly move model'!$K18*(LOG10(MAX(+C22*1000,+C34*1000))-'Mly move model'!$L18)*MAX((LOG10(MAX(+C22*1000,+C34*1000))-'Mly move model'!$L18),0)))/1000,""),""),"")</f>
      </c>
      <c r="L99" s="62"/>
      <c r="M99" s="180">
        <f>IF('Mly move model'!$B$10&lt;&gt;0,IF(+E22&gt;0,IF(+E34&gt;0,(10^(+'Mly move model'!$H18+'Mly move model'!$I18*LOG10(MAX(+E22*1000,+E34*1000))+'Mly move model'!$J18*((LOG10(MAX(+E22*1000,+E34*1000)))^2)+'Mly move model'!$K18*(LOG10(MAX(+E22*1000,+E34*1000))-'Mly move model'!$L18)*MAX((LOG10(MAX(+E22*1000,+E34*1000))-'Mly move model'!$L18),0)))/1000,""),""),"")</f>
      </c>
      <c r="N99" s="196"/>
      <c r="O99" s="62"/>
      <c r="P99" s="197" t="s">
        <v>30</v>
      </c>
      <c r="Q99" s="31"/>
      <c r="R99" s="31"/>
      <c r="S99" s="180">
        <f>IF('Mly move model'!$B$10&lt;&gt;0,IF(+C22&gt;0,IF(+C34&gt;0,(10^(+'Mly move model'!$N18+'Mly move model'!$O18*LOG10(MAX(+C22*1000,+C34*1000))+'Mly move model'!$P18*((LOG10(MAX(+C22*1000,+C34*1000)))^2)+'Mly move model'!$Q18*(LOG10(MAX(+C22*1000,+C34*1000))-'Mly move model'!$R18)*MAX((LOG10(MAX(+C22*1000,+C34*1000))-'Mly move model'!$R18),0)))/1000,""),""),"")</f>
      </c>
      <c r="T99" s="62"/>
      <c r="U99" s="180">
        <f>IF('Mly move model'!$B$10&lt;&gt;0,IF(+E22&gt;0,IF(+E34&gt;0,(10^(+'Mly move model'!$N18+'Mly move model'!$O18*LOG10(MAX(+E22*1000,+E34*1000))+'Mly move model'!$P18*((LOG10(MAX(+E22*1000,+E34*1000)))^2)+'Mly move model'!$Q18*(LOG10(MAX(+E22*1000,+E34*1000))-'Mly move model'!$R18)*MAX((LOG10(MAX(+E22*1000,+E34*1000))-'Mly move model'!$R18),0)))/1000,""),""),"")</f>
      </c>
      <c r="V99" s="203"/>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row>
    <row r="100" spans="1:22" ht="19.5" customHeight="1" hidden="1">
      <c r="A100" s="198"/>
      <c r="B100" s="199"/>
      <c r="C100" s="199"/>
      <c r="D100" s="199"/>
      <c r="E100" s="199"/>
      <c r="F100" s="200"/>
      <c r="H100" s="198"/>
      <c r="I100" s="199"/>
      <c r="J100" s="199"/>
      <c r="K100" s="199"/>
      <c r="L100" s="199"/>
      <c r="M100" s="199"/>
      <c r="N100" s="200"/>
      <c r="P100" s="198"/>
      <c r="Q100" s="199"/>
      <c r="R100" s="199"/>
      <c r="S100" s="199"/>
      <c r="T100" s="199"/>
      <c r="U100" s="199"/>
      <c r="V100" s="200"/>
    </row>
    <row r="101" ht="19.5" customHeight="1" hidden="1"/>
    <row r="102" ht="12" customHeight="1"/>
  </sheetData>
  <sheetProtection sheet="1" objects="1" scenarios="1" selectLockedCells="1"/>
  <mergeCells count="7">
    <mergeCell ref="B7:C7"/>
    <mergeCell ref="A50:B50"/>
    <mergeCell ref="D8:F8"/>
    <mergeCell ref="A12:B12"/>
    <mergeCell ref="A36:B36"/>
    <mergeCell ref="A49:Q49"/>
    <mergeCell ref="A10:C10"/>
  </mergeCells>
  <dataValidations count="1">
    <dataValidation type="list" allowBlank="1" showInputMessage="1" showErrorMessage="1" sqref="C12 E12">
      <formula1>$A$53:$A$58</formula1>
    </dataValidation>
  </dataValidations>
  <hyperlinks>
    <hyperlink ref="A7" location="'Step by step'!A1" display="Step by step guide"/>
    <hyperlink ref="A50" r:id="rId1" display="© Commonwealth of Australia &lt;&lt;yyyy&gt;&gt;"/>
    <hyperlink ref="B7:C7" r:id="rId2" display="Labour Force Survey Standard Errors, 2005"/>
  </hyperlinks>
  <printOptions/>
  <pageMargins left="0.5" right="0.5" top="0.5" bottom="0.5" header="0" footer="0"/>
  <pageSetup fitToHeight="1" fitToWidth="1" horizontalDpi="600" verticalDpi="600" orientation="landscape" paperSize="9" scale="71" r:id="rId4"/>
  <drawing r:id="rId3"/>
</worksheet>
</file>

<file path=xl/worksheets/sheet5.xml><?xml version="1.0" encoding="utf-8"?>
<worksheet xmlns="http://schemas.openxmlformats.org/spreadsheetml/2006/main" xmlns:r="http://schemas.openxmlformats.org/officeDocument/2006/relationships">
  <sheetPr codeName="Sheet5"/>
  <dimension ref="A1:IV167"/>
  <sheetViews>
    <sheetView showGridLines="0" workbookViewId="0" topLeftCell="A1">
      <selection activeCell="D10" sqref="D10:E10"/>
    </sheetView>
  </sheetViews>
  <sheetFormatPr defaultColWidth="8.88671875" defaultRowHeight="15"/>
  <cols>
    <col min="1" max="1" width="15.77734375" style="8" customWidth="1"/>
    <col min="2" max="2" width="28.77734375" style="8" customWidth="1"/>
    <col min="3" max="3" width="8.77734375" style="8" customWidth="1"/>
    <col min="4" max="4" width="7.10546875" style="8" customWidth="1"/>
    <col min="5" max="5" width="7.6640625" style="8" customWidth="1"/>
    <col min="6" max="11" width="6.6640625" style="8" customWidth="1"/>
    <col min="12" max="12" width="7.10546875" style="8" customWidth="1"/>
    <col min="13" max="13" width="12.6640625" style="8" customWidth="1"/>
    <col min="14" max="14" width="10.6640625" style="8" customWidth="1"/>
    <col min="15" max="16384" width="9.6640625" style="8" customWidth="1"/>
  </cols>
  <sheetData>
    <row r="1" s="382" customFormat="1" ht="60" customHeight="1">
      <c r="B1" s="395" t="s">
        <v>341</v>
      </c>
    </row>
    <row r="2" spans="1:3" s="404" customFormat="1" ht="19.5" customHeight="1">
      <c r="A2" s="408" t="s">
        <v>300</v>
      </c>
      <c r="B2" s="405"/>
      <c r="C2" s="405"/>
    </row>
    <row r="3" s="406" customFormat="1" ht="19.5" customHeight="1">
      <c r="A3" s="409" t="s">
        <v>309</v>
      </c>
    </row>
    <row r="4" s="28" customFormat="1" ht="15" customHeight="1"/>
    <row r="5" spans="1:3" s="28" customFormat="1" ht="19.5" customHeight="1">
      <c r="A5" s="30" t="s">
        <v>360</v>
      </c>
      <c r="B5" s="29"/>
      <c r="C5" s="29"/>
    </row>
    <row r="6" s="28" customFormat="1" ht="15" customHeight="1">
      <c r="C6" s="30"/>
    </row>
    <row r="7" spans="1:7" s="31" customFormat="1" ht="19.5" customHeight="1">
      <c r="A7" s="407" t="s">
        <v>364</v>
      </c>
      <c r="B7" s="434" t="s">
        <v>342</v>
      </c>
      <c r="C7" s="435"/>
      <c r="D7" s="433"/>
      <c r="E7" s="134"/>
      <c r="F7" s="134"/>
      <c r="G7" s="134"/>
    </row>
    <row r="8" spans="1:5" s="31" customFormat="1" ht="9.75" customHeight="1">
      <c r="A8" s="56"/>
      <c r="B8" s="133"/>
      <c r="C8" s="430"/>
      <c r="D8" s="431"/>
      <c r="E8" s="347"/>
    </row>
    <row r="9" spans="2:5" s="31" customFormat="1" ht="9.75" customHeight="1" thickBot="1">
      <c r="B9" s="66"/>
      <c r="C9" s="66"/>
      <c r="D9" s="65"/>
      <c r="E9" s="32"/>
    </row>
    <row r="10" spans="1:256" ht="15.75" customHeight="1" thickBot="1" thickTop="1">
      <c r="A10" s="476" t="s">
        <v>177</v>
      </c>
      <c r="B10" s="491"/>
      <c r="C10" s="348"/>
      <c r="D10" s="489"/>
      <c r="E10" s="490"/>
      <c r="F10" s="474" t="s">
        <v>179</v>
      </c>
      <c r="G10" s="473"/>
      <c r="H10" s="224"/>
      <c r="I10" s="134"/>
      <c r="J10" s="91"/>
      <c r="K10" s="40"/>
      <c r="L10" s="92"/>
      <c r="M10" s="93"/>
      <c r="N10" s="94"/>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10.5" customHeight="1" thickBot="1" thickTop="1">
      <c r="A11" s="320"/>
      <c r="B11" s="24"/>
      <c r="C11" s="24"/>
      <c r="M11" s="35"/>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5.75" customHeight="1" thickBot="1" thickTop="1">
      <c r="A12" s="24" t="s">
        <v>220</v>
      </c>
      <c r="B12" s="24"/>
      <c r="C12" s="24"/>
      <c r="D12" s="492" t="s">
        <v>220</v>
      </c>
      <c r="E12" s="493"/>
      <c r="M12" s="35"/>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9.75" customHeight="1" thickTop="1">
      <c r="A13" s="24"/>
      <c r="B13" s="24"/>
      <c r="C13" s="24"/>
      <c r="M13" s="3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4:256" ht="13.5" customHeight="1">
      <c r="D14" s="25" t="s">
        <v>71</v>
      </c>
      <c r="E14" s="25" t="s">
        <v>73</v>
      </c>
      <c r="F14" s="25" t="s">
        <v>74</v>
      </c>
      <c r="G14" s="25" t="s">
        <v>75</v>
      </c>
      <c r="H14" s="25" t="s">
        <v>76</v>
      </c>
      <c r="I14" s="25" t="s">
        <v>77</v>
      </c>
      <c r="J14" s="25" t="s">
        <v>78</v>
      </c>
      <c r="K14" s="25" t="s">
        <v>79</v>
      </c>
      <c r="L14" s="357" t="s">
        <v>183</v>
      </c>
      <c r="M14" s="35"/>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2:256" ht="13.5" customHeight="1" thickBot="1">
      <c r="B15" s="24"/>
      <c r="C15" s="24"/>
      <c r="D15" s="25" t="s">
        <v>72</v>
      </c>
      <c r="E15" s="25" t="s">
        <v>72</v>
      </c>
      <c r="F15" s="25" t="s">
        <v>72</v>
      </c>
      <c r="G15" s="25" t="s">
        <v>72</v>
      </c>
      <c r="H15" s="25" t="s">
        <v>72</v>
      </c>
      <c r="I15" s="25" t="s">
        <v>72</v>
      </c>
      <c r="J15" s="25" t="s">
        <v>72</v>
      </c>
      <c r="K15" s="25" t="s">
        <v>72</v>
      </c>
      <c r="L15" s="25" t="s">
        <v>72</v>
      </c>
      <c r="M15" s="35"/>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8.75" customHeight="1" thickBot="1" thickTop="1">
      <c r="A16" s="375" t="s">
        <v>295</v>
      </c>
      <c r="D16" s="104"/>
      <c r="E16" s="105"/>
      <c r="F16" s="105"/>
      <c r="G16" s="105"/>
      <c r="H16" s="105"/>
      <c r="I16" s="105"/>
      <c r="J16" s="105"/>
      <c r="K16" s="105"/>
      <c r="L16" s="106"/>
      <c r="M16" s="57"/>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20.25" customHeight="1" thickTop="1">
      <c r="A17" s="24" t="s">
        <v>264</v>
      </c>
      <c r="B17" s="24"/>
      <c r="C17" s="24"/>
      <c r="M17" s="35"/>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8.75" customHeight="1">
      <c r="A18" s="24" t="s">
        <v>55</v>
      </c>
      <c r="B18" s="24"/>
      <c r="C18" s="24" t="s">
        <v>266</v>
      </c>
      <c r="D18" s="95" t="s">
        <v>71</v>
      </c>
      <c r="E18" s="95" t="s">
        <v>73</v>
      </c>
      <c r="F18" s="95" t="s">
        <v>74</v>
      </c>
      <c r="G18" s="95" t="s">
        <v>75</v>
      </c>
      <c r="H18" s="95" t="s">
        <v>76</v>
      </c>
      <c r="I18" s="95" t="s">
        <v>77</v>
      </c>
      <c r="J18" s="95" t="s">
        <v>78</v>
      </c>
      <c r="K18" s="95" t="s">
        <v>79</v>
      </c>
      <c r="L18" s="95" t="s">
        <v>183</v>
      </c>
      <c r="M18" s="35"/>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3.5" customHeight="1">
      <c r="A19" s="8" t="s">
        <v>279</v>
      </c>
      <c r="C19" s="8" t="s">
        <v>263</v>
      </c>
      <c r="D19" s="63">
        <f>IF(OR($D$12="Employed",$D$12="Labour force",$D$12="Civilian population"),"",IF($D$12="Unemployed",D94,IF($D$12="Not in the labour force","","")))</f>
      </c>
      <c r="E19" s="63">
        <f aca="true" t="shared" si="0" ref="E19:L19">IF(OR($D$12="Employed",$D$12="Labour force",$D$12="Civilian population"),"",IF($D$12="Unemployed",E94,IF($D$12="Not in the labour force","","")))</f>
      </c>
      <c r="F19" s="63">
        <f t="shared" si="0"/>
      </c>
      <c r="G19" s="63">
        <f t="shared" si="0"/>
      </c>
      <c r="H19" s="63">
        <f t="shared" si="0"/>
      </c>
      <c r="I19" s="63">
        <f t="shared" si="0"/>
      </c>
      <c r="J19" s="63">
        <f t="shared" si="0"/>
      </c>
      <c r="K19" s="63">
        <f t="shared" si="0"/>
      </c>
      <c r="L19" s="63">
        <f t="shared" si="0"/>
      </c>
      <c r="M19" s="349"/>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3.5" customHeight="1">
      <c r="A20" s="8" t="s">
        <v>280</v>
      </c>
      <c r="C20" s="8" t="s">
        <v>263</v>
      </c>
      <c r="D20" s="63">
        <f>IF(OR($D$12="Employed",$D$12="Labour force",$D$12="Civilian population"),"",IF($D$12="Unemployed",D95,IF($D$12="Not in the labour force","","")))</f>
      </c>
      <c r="E20" s="63">
        <f aca="true" t="shared" si="1" ref="E20:L20">IF(OR($D$12="Employed",$D$12="Labour force",$D$12="Civilian population"),"",IF($D$12="Unemployed",E95,IF($D$12="Not in the labour force","","")))</f>
      </c>
      <c r="F20" s="63">
        <f t="shared" si="1"/>
      </c>
      <c r="G20" s="63">
        <f t="shared" si="1"/>
      </c>
      <c r="H20" s="63">
        <f t="shared" si="1"/>
      </c>
      <c r="I20" s="63">
        <f t="shared" si="1"/>
      </c>
      <c r="J20" s="63">
        <f t="shared" si="1"/>
      </c>
      <c r="K20" s="63">
        <f t="shared" si="1"/>
      </c>
      <c r="L20" s="63">
        <f t="shared" si="1"/>
      </c>
      <c r="M20" s="57"/>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3.5" customHeight="1">
      <c r="A21" s="8" t="s">
        <v>56</v>
      </c>
      <c r="C21" s="8" t="s">
        <v>263</v>
      </c>
      <c r="D21" s="63">
        <f>IF(OR($D$12="Employed",$D$12="Labour force",$D$12="Civilian population"),D56,IF($D$12="Unemployed","",IF($D$12="Not in the labour force","","")))</f>
      </c>
      <c r="E21" s="63">
        <f aca="true" t="shared" si="2" ref="E21:L21">IF(OR($D$12="Employed",$D$12="Labour force",$D$12="Civilian population"),E56,IF($D$12="Unemployed","",IF($D$12="Not in the labour force","","")))</f>
      </c>
      <c r="F21" s="63">
        <f t="shared" si="2"/>
      </c>
      <c r="G21" s="63">
        <f t="shared" si="2"/>
      </c>
      <c r="H21" s="63">
        <f t="shared" si="2"/>
      </c>
      <c r="I21" s="63">
        <f t="shared" si="2"/>
      </c>
      <c r="J21" s="63">
        <f t="shared" si="2"/>
      </c>
      <c r="K21" s="63">
        <f t="shared" si="2"/>
      </c>
      <c r="L21" s="63">
        <f t="shared" si="2"/>
      </c>
      <c r="M21" s="57"/>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3.5" customHeight="1">
      <c r="A22" s="8" t="s">
        <v>57</v>
      </c>
      <c r="C22" s="8" t="s">
        <v>265</v>
      </c>
      <c r="D22" s="63">
        <f>IF(OR($D$12="Employed",$D$12="Labour force",$D$12="Civilian population"),D57,IF($D$12="Unemployed",D98,IF($D$12="Not in the labour force",D139,"")))</f>
      </c>
      <c r="E22" s="63">
        <f aca="true" t="shared" si="3" ref="E22:L22">IF(OR($D$12="Employed",$D$12="Labour force",$D$12="Civilian population"),E57,IF($D$12="Unemployed",E98,IF($D$12="Not in the labour force",E139,"")))</f>
      </c>
      <c r="F22" s="63">
        <f t="shared" si="3"/>
      </c>
      <c r="G22" s="63">
        <f t="shared" si="3"/>
      </c>
      <c r="H22" s="63">
        <f t="shared" si="3"/>
      </c>
      <c r="I22" s="63">
        <f t="shared" si="3"/>
      </c>
      <c r="J22" s="63">
        <f t="shared" si="3"/>
      </c>
      <c r="K22" s="63">
        <f t="shared" si="3"/>
      </c>
      <c r="L22" s="63">
        <f t="shared" si="3"/>
      </c>
      <c r="M22" s="349"/>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3.5" customHeight="1">
      <c r="A23" s="8" t="s">
        <v>58</v>
      </c>
      <c r="C23" s="8" t="s">
        <v>265</v>
      </c>
      <c r="D23" s="63">
        <f>IF(OR($D$12="Employed",$D$12="Labour force",$D$12="Civilian population"),D60,IF($D$12="Unemployed",D101,IF($D$12="Not in the labour force",D142,"")))</f>
      </c>
      <c r="E23" s="63">
        <f aca="true" t="shared" si="4" ref="E23:L23">IF(OR($D$12="Employed",$D$12="Labour force",$D$12="Civilian population"),E60,IF($D$12="Unemployed",E101,IF($D$12="Not in the labour force",E142,"")))</f>
      </c>
      <c r="F23" s="63">
        <f t="shared" si="4"/>
      </c>
      <c r="G23" s="63">
        <f t="shared" si="4"/>
      </c>
      <c r="H23" s="63">
        <f t="shared" si="4"/>
      </c>
      <c r="I23" s="63">
        <f t="shared" si="4"/>
      </c>
      <c r="J23" s="63">
        <f t="shared" si="4"/>
      </c>
      <c r="K23" s="63">
        <f t="shared" si="4"/>
      </c>
      <c r="L23" s="63">
        <f t="shared" si="4"/>
      </c>
      <c r="M23" s="57"/>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3.5" customHeight="1">
      <c r="A24" s="8" t="s">
        <v>59</v>
      </c>
      <c r="C24" s="8" t="s">
        <v>265</v>
      </c>
      <c r="D24" s="63">
        <f>IF(OR($D$12="Employed",$D$12="Labour force",$D$12="Civilian population"),D63,IF($D$12="Unemployed",D104,IF($D$12="Not in the labour force",D145,"")))</f>
      </c>
      <c r="E24" s="63">
        <f aca="true" t="shared" si="5" ref="E24:L24">IF(OR($D$12="Employed",$D$12="Labour force",$D$12="Civilian population"),E63,IF($D$12="Unemployed",E104,IF($D$12="Not in the labour force",E145,"")))</f>
      </c>
      <c r="F24" s="63">
        <f t="shared" si="5"/>
      </c>
      <c r="G24" s="63">
        <f t="shared" si="5"/>
      </c>
      <c r="H24" s="63">
        <f t="shared" si="5"/>
      </c>
      <c r="I24" s="63">
        <f t="shared" si="5"/>
      </c>
      <c r="J24" s="63">
        <f t="shared" si="5"/>
      </c>
      <c r="K24" s="63">
        <f t="shared" si="5"/>
      </c>
      <c r="L24" s="63">
        <f t="shared" si="5"/>
      </c>
      <c r="M24" s="57"/>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21" customHeight="1">
      <c r="A25" s="24" t="s">
        <v>60</v>
      </c>
      <c r="B25" s="24"/>
      <c r="C25" s="24"/>
      <c r="D25" s="63"/>
      <c r="E25" s="63"/>
      <c r="F25" s="63"/>
      <c r="G25" s="63"/>
      <c r="H25" s="63"/>
      <c r="I25" s="63"/>
      <c r="J25" s="63"/>
      <c r="K25" s="63"/>
      <c r="L25" s="63"/>
      <c r="M25" s="35"/>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13.5" customHeight="1">
      <c r="A26" s="8" t="s">
        <v>61</v>
      </c>
      <c r="C26" s="8" t="s">
        <v>263</v>
      </c>
      <c r="D26" s="63">
        <f>IF(OR($D$12="Employed",$D$12="Labour force",$D$12="Civilian population"),D67,IF($D$12="Unemployed","",IF($D$12="Not in the labour force","","")))</f>
      </c>
      <c r="E26" s="63">
        <f aca="true" t="shared" si="6" ref="E26:L26">IF(OR($D$12="Employed",$D$12="Labour force",$D$12="Civilian population"),E67,IF($D$12="Unemployed","",IF($D$12="Not in the labour force","","")))</f>
      </c>
      <c r="F26" s="63">
        <f t="shared" si="6"/>
      </c>
      <c r="G26" s="63">
        <f t="shared" si="6"/>
      </c>
      <c r="H26" s="63">
        <f t="shared" si="6"/>
      </c>
      <c r="I26" s="63">
        <f t="shared" si="6"/>
      </c>
      <c r="J26" s="63">
        <f t="shared" si="6"/>
      </c>
      <c r="K26" s="63">
        <f t="shared" si="6"/>
      </c>
      <c r="L26" s="63">
        <f t="shared" si="6"/>
      </c>
      <c r="M26" s="57"/>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3.5" customHeight="1">
      <c r="A27" s="8" t="s">
        <v>278</v>
      </c>
      <c r="C27" s="8" t="s">
        <v>263</v>
      </c>
      <c r="D27" s="63">
        <f>IF(OR($D$12="Employed",$D$12="Labour force",$D$12="Civilian population"),"",IF($D$12="Unemployed",D108,IF($D$12="Not in the labour force","","")))</f>
      </c>
      <c r="E27" s="63">
        <f aca="true" t="shared" si="7" ref="E27:L27">IF(OR($D$12="Employed",$D$12="Labour force",$D$12="Civilian population"),"",IF($D$12="Unemployed",E108,IF($D$12="Not in the labour force","","")))</f>
      </c>
      <c r="F27" s="63">
        <f t="shared" si="7"/>
      </c>
      <c r="G27" s="63">
        <f t="shared" si="7"/>
      </c>
      <c r="H27" s="63">
        <f t="shared" si="7"/>
      </c>
      <c r="I27" s="63">
        <f t="shared" si="7"/>
      </c>
      <c r="J27" s="63">
        <f t="shared" si="7"/>
      </c>
      <c r="K27" s="63">
        <f t="shared" si="7"/>
      </c>
      <c r="L27" s="63">
        <f t="shared" si="7"/>
      </c>
      <c r="M27" s="57"/>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9.5" customHeight="1">
      <c r="A28" s="24" t="s">
        <v>62</v>
      </c>
      <c r="B28" s="24"/>
      <c r="C28" s="24"/>
      <c r="D28" s="63"/>
      <c r="E28" s="63"/>
      <c r="F28" s="63"/>
      <c r="G28" s="63"/>
      <c r="H28" s="63"/>
      <c r="I28" s="63"/>
      <c r="J28" s="63"/>
      <c r="K28" s="63"/>
      <c r="L28" s="63"/>
      <c r="M28" s="35"/>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3.5" customHeight="1">
      <c r="A29" s="8" t="s">
        <v>63</v>
      </c>
      <c r="C29" s="8" t="s">
        <v>265</v>
      </c>
      <c r="D29" s="63">
        <f>IF(OR($D$12="Employed",$D$12="Labour force",$D$12="Civilian population"),D70,IF($D$12="Unemployed",D111,IF($D$12="Not in the labour force",D152,"")))</f>
      </c>
      <c r="E29" s="63">
        <f aca="true" t="shared" si="8" ref="E29:L29">IF(OR($D$12="Employed",$D$12="Labour force",$D$12="Civilian population"),E70,IF($D$12="Unemployed",E111,IF($D$12="Not in the labour force",E152,"")))</f>
      </c>
      <c r="F29" s="63">
        <f t="shared" si="8"/>
      </c>
      <c r="G29" s="63">
        <f t="shared" si="8"/>
      </c>
      <c r="H29" s="63">
        <f t="shared" si="8"/>
      </c>
      <c r="I29" s="63">
        <f t="shared" si="8"/>
      </c>
      <c r="J29" s="63">
        <f t="shared" si="8"/>
      </c>
      <c r="K29" s="63">
        <f t="shared" si="8"/>
      </c>
      <c r="L29" s="63">
        <f t="shared" si="8"/>
      </c>
      <c r="M29" s="57"/>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3.5" customHeight="1">
      <c r="A30" s="8" t="s">
        <v>64</v>
      </c>
      <c r="C30" s="8" t="s">
        <v>265</v>
      </c>
      <c r="D30" s="63">
        <f>IF(OR($D$12="Employed",$D$12="Labour force",$D$12="Civilian population"),D73,IF($D$12="Unemployed",D114,IF($D$12="Not in the labour force",D155,"")))</f>
      </c>
      <c r="E30" s="63">
        <f aca="true" t="shared" si="9" ref="E30:L30">IF(OR($D$12="Employed",$D$12="Labour force",$D$12="Civilian population"),E73,IF($D$12="Unemployed",E114,IF($D$12="Not in the labour force",E155,"")))</f>
      </c>
      <c r="F30" s="63">
        <f t="shared" si="9"/>
      </c>
      <c r="G30" s="63">
        <f t="shared" si="9"/>
      </c>
      <c r="H30" s="63">
        <f t="shared" si="9"/>
      </c>
      <c r="I30" s="63">
        <f t="shared" si="9"/>
      </c>
      <c r="J30" s="63">
        <f t="shared" si="9"/>
      </c>
      <c r="K30" s="63">
        <f t="shared" si="9"/>
      </c>
      <c r="L30" s="63">
        <f t="shared" si="9"/>
      </c>
      <c r="M30" s="57"/>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3.5" customHeight="1">
      <c r="A31" s="8" t="s">
        <v>65</v>
      </c>
      <c r="C31" s="8" t="s">
        <v>265</v>
      </c>
      <c r="D31" s="63">
        <f>IF(OR($D$12="Employed",$D$12="Labour force",$D$12="Civilian population"),D76,IF($D$12="Unemployed",D117,IF($D$12="Not in the labour force",D158,"")))</f>
      </c>
      <c r="E31" s="63">
        <f aca="true" t="shared" si="10" ref="E31:L31">IF(OR($D$12="Employed",$D$12="Labour force",$D$12="Civilian population"),E76,IF($D$12="Unemployed",E117,IF($D$12="Not in the labour force",E158,"")))</f>
      </c>
      <c r="F31" s="63">
        <f t="shared" si="10"/>
      </c>
      <c r="G31" s="63">
        <f t="shared" si="10"/>
      </c>
      <c r="H31" s="63">
        <f t="shared" si="10"/>
      </c>
      <c r="I31" s="63">
        <f t="shared" si="10"/>
      </c>
      <c r="J31" s="63">
        <f t="shared" si="10"/>
      </c>
      <c r="K31" s="63">
        <f t="shared" si="10"/>
      </c>
      <c r="L31" s="63">
        <f t="shared" si="10"/>
      </c>
      <c r="M31" s="57"/>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3.5" customHeight="1">
      <c r="A32" s="8" t="s">
        <v>66</v>
      </c>
      <c r="C32" s="8" t="s">
        <v>265</v>
      </c>
      <c r="D32" s="63">
        <f>IF(OR($D$12="Employed",$D$12="Labour force",$D$12="Civilian population"),D79,IF($D$12="Unemployed",D120,IF($D$12="Not in the labour force",D161,"")))</f>
      </c>
      <c r="E32" s="63">
        <f aca="true" t="shared" si="11" ref="E32:L32">IF(OR($D$12="Employed",$D$12="Labour force",$D$12="Civilian population"),E79,IF($D$12="Unemployed",E120,IF($D$12="Not in the labour force",E161,"")))</f>
      </c>
      <c r="F32" s="63">
        <f t="shared" si="11"/>
      </c>
      <c r="G32" s="63">
        <f t="shared" si="11"/>
      </c>
      <c r="H32" s="63">
        <f t="shared" si="11"/>
      </c>
      <c r="I32" s="63">
        <f t="shared" si="11"/>
      </c>
      <c r="J32" s="63">
        <f t="shared" si="11"/>
      </c>
      <c r="K32" s="63">
        <f t="shared" si="11"/>
      </c>
      <c r="L32" s="63">
        <f t="shared" si="11"/>
      </c>
      <c r="M32" s="57"/>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3.5" customHeight="1">
      <c r="A33" s="8" t="s">
        <v>67</v>
      </c>
      <c r="C33" s="8" t="s">
        <v>265</v>
      </c>
      <c r="D33" s="63">
        <f>IF(OR($D$12="Employed",$D$12="Labour force",$D$12="Civilian population"),D82,IF($D$12="Unemployed",D123,IF($D$12="Not in the labour force",D164,"")))</f>
      </c>
      <c r="E33" s="63">
        <f aca="true" t="shared" si="12" ref="E33:L33">IF(OR($D$12="Employed",$D$12="Labour force",$D$12="Civilian population"),E82,IF($D$12="Unemployed",E123,IF($D$12="Not in the labour force",E164,"")))</f>
      </c>
      <c r="F33" s="63">
        <f t="shared" si="12"/>
      </c>
      <c r="G33" s="63">
        <f t="shared" si="12"/>
      </c>
      <c r="H33" s="63">
        <f t="shared" si="12"/>
      </c>
      <c r="I33" s="63">
        <f t="shared" si="12"/>
      </c>
      <c r="J33" s="63">
        <f t="shared" si="12"/>
      </c>
      <c r="K33" s="63">
        <f t="shared" si="12"/>
      </c>
      <c r="L33" s="63">
        <f t="shared" si="12"/>
      </c>
      <c r="M33" s="57"/>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5" customHeight="1">
      <c r="A34" s="8" t="s">
        <v>68</v>
      </c>
      <c r="C34" s="8" t="s">
        <v>265</v>
      </c>
      <c r="D34" s="63">
        <f>IF(OR($D$12="Employed",$D$12="Labour force",$D$12="Civilian population"),D85,IF($D$12="Unemployed",D126,IF($D$12="Not in the labour force",D167,"")))</f>
      </c>
      <c r="E34" s="63">
        <f aca="true" t="shared" si="13" ref="E34:L34">IF(OR($D$12="Employed",$D$12="Labour force",$D$12="Civilian population"),E85,IF($D$12="Unemployed",E126,IF($D$12="Not in the labour force",E167,"")))</f>
      </c>
      <c r="F34" s="63">
        <f t="shared" si="13"/>
      </c>
      <c r="G34" s="63">
        <f t="shared" si="13"/>
      </c>
      <c r="H34" s="63">
        <f t="shared" si="13"/>
      </c>
      <c r="I34" s="63">
        <f t="shared" si="13"/>
      </c>
      <c r="J34" s="63">
        <f t="shared" si="13"/>
      </c>
      <c r="K34" s="63">
        <f t="shared" si="13"/>
      </c>
      <c r="L34" s="63">
        <f t="shared" si="13"/>
      </c>
      <c r="M34" s="57"/>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9" customHeight="1">
      <c r="A35" s="24"/>
      <c r="B35" s="24"/>
      <c r="C35" s="24"/>
      <c r="D35" s="56"/>
      <c r="E35" s="56"/>
      <c r="F35" s="56"/>
      <c r="G35" s="56"/>
      <c r="H35" s="56"/>
      <c r="I35" s="56"/>
      <c r="J35" s="56"/>
      <c r="K35" s="96"/>
      <c r="L35" s="56"/>
      <c r="M35" s="35"/>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4.25" customHeight="1">
      <c r="A36" s="487" t="s">
        <v>201</v>
      </c>
      <c r="B36" s="487"/>
      <c r="C36" s="487"/>
      <c r="D36" s="496"/>
      <c r="E36" s="496"/>
      <c r="F36" s="496"/>
      <c r="G36" s="496"/>
      <c r="H36" s="496"/>
      <c r="I36" s="496"/>
      <c r="J36" s="496"/>
      <c r="K36" s="496"/>
      <c r="L36" s="496"/>
      <c r="M36" s="57"/>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7" customHeight="1">
      <c r="A37" s="487" t="s">
        <v>298</v>
      </c>
      <c r="B37" s="494"/>
      <c r="C37" s="494"/>
      <c r="D37" s="494"/>
      <c r="E37" s="494"/>
      <c r="F37" s="494"/>
      <c r="G37" s="494"/>
      <c r="H37" s="494"/>
      <c r="I37" s="494"/>
      <c r="J37" s="494"/>
      <c r="K37" s="494"/>
      <c r="L37" s="494"/>
      <c r="M37" s="57"/>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13.5" customHeight="1">
      <c r="A38" s="495"/>
      <c r="B38" s="446"/>
      <c r="C38" s="134"/>
      <c r="D38" s="56"/>
      <c r="E38" s="56"/>
      <c r="F38" s="56"/>
      <c r="G38" s="56"/>
      <c r="H38" s="56"/>
      <c r="I38" s="56"/>
      <c r="J38" s="56"/>
      <c r="K38" s="56"/>
      <c r="L38" s="56"/>
      <c r="M38" s="35"/>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13.5" customHeight="1">
      <c r="A39" s="480" t="s">
        <v>306</v>
      </c>
      <c r="B39" s="481"/>
      <c r="C39" s="134"/>
      <c r="D39" s="56"/>
      <c r="E39" s="56"/>
      <c r="F39" s="56"/>
      <c r="G39" s="56"/>
      <c r="H39" s="56"/>
      <c r="I39" s="56"/>
      <c r="J39" s="56"/>
      <c r="K39" s="56"/>
      <c r="L39" s="56"/>
      <c r="M39" s="35"/>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12" customHeight="1" hidden="1" thickBot="1">
      <c r="A40" s="22"/>
      <c r="B40" s="134"/>
      <c r="C40" s="134"/>
      <c r="D40" s="56"/>
      <c r="E40" s="56"/>
      <c r="F40" s="56"/>
      <c r="G40" s="56"/>
      <c r="H40" s="56"/>
      <c r="I40" s="56"/>
      <c r="J40" s="56"/>
      <c r="K40" s="56"/>
      <c r="L40" s="56"/>
      <c r="M40" s="35"/>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2" customHeight="1" hidden="1" thickTop="1">
      <c r="A41" s="275" t="s">
        <v>219</v>
      </c>
      <c r="B41" s="275"/>
      <c r="C41" s="275"/>
      <c r="D41" s="275"/>
      <c r="E41" s="275"/>
      <c r="F41" s="275"/>
      <c r="G41" s="275"/>
      <c r="H41" s="275"/>
      <c r="I41" s="275"/>
      <c r="J41" s="275"/>
      <c r="K41" s="275"/>
      <c r="L41" s="275"/>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c r="CK41" s="139"/>
      <c r="CL41" s="139"/>
      <c r="CM41" s="139"/>
      <c r="CN41" s="139"/>
      <c r="CO41" s="139"/>
      <c r="CP41" s="139"/>
      <c r="CQ41" s="139"/>
      <c r="CR41" s="139"/>
      <c r="CS41" s="139"/>
      <c r="CT41" s="139"/>
      <c r="CU41" s="139"/>
      <c r="CV41" s="139"/>
      <c r="CW41" s="139"/>
      <c r="CX41" s="139"/>
      <c r="CY41" s="139"/>
      <c r="CZ41" s="139"/>
      <c r="DA41" s="139"/>
      <c r="DB41" s="139"/>
      <c r="DC41" s="139"/>
      <c r="DD41" s="139"/>
      <c r="DE41" s="139"/>
      <c r="DF41" s="139"/>
      <c r="DG41" s="139"/>
      <c r="DH41" s="139"/>
      <c r="DI41" s="139"/>
      <c r="DJ41" s="139"/>
      <c r="DK41" s="139"/>
      <c r="DL41" s="139"/>
      <c r="DM41" s="139"/>
      <c r="DN41" s="139"/>
      <c r="DO41" s="139"/>
      <c r="DP41" s="139"/>
      <c r="DQ41" s="139"/>
      <c r="DR41" s="139"/>
      <c r="DS41" s="139"/>
      <c r="DT41" s="139"/>
      <c r="DU41" s="139"/>
      <c r="DV41" s="139"/>
      <c r="DW41" s="139"/>
      <c r="DX41" s="139"/>
      <c r="DY41" s="139"/>
      <c r="DZ41" s="139"/>
      <c r="EA41" s="139"/>
      <c r="EB41" s="139"/>
      <c r="EC41" s="139"/>
      <c r="ED41" s="139"/>
      <c r="EE41" s="139"/>
      <c r="EF41" s="139"/>
      <c r="EG41" s="139"/>
      <c r="EH41" s="139"/>
      <c r="EI41" s="139"/>
      <c r="EJ41" s="139"/>
      <c r="EK41" s="139"/>
      <c r="EL41" s="139"/>
      <c r="EM41" s="139"/>
      <c r="EN41" s="139"/>
      <c r="EO41" s="139"/>
      <c r="EP41" s="139"/>
      <c r="EQ41" s="139"/>
      <c r="ER41" s="139"/>
      <c r="ES41" s="139"/>
      <c r="ET41" s="139"/>
      <c r="EU41" s="139"/>
      <c r="EV41" s="139"/>
      <c r="EW41" s="139"/>
      <c r="EX41" s="139"/>
      <c r="EY41" s="139"/>
      <c r="EZ41" s="139"/>
      <c r="FA41" s="139"/>
      <c r="FB41" s="139"/>
      <c r="FC41" s="139"/>
      <c r="FD41" s="139"/>
      <c r="FE41" s="139"/>
      <c r="FF41" s="139"/>
      <c r="FG41" s="139"/>
      <c r="FH41" s="139"/>
      <c r="FI41" s="139"/>
      <c r="FJ41" s="139"/>
      <c r="FK41" s="139"/>
      <c r="FL41" s="139"/>
      <c r="FM41" s="139"/>
      <c r="FN41" s="139"/>
      <c r="FO41" s="139"/>
      <c r="FP41" s="139"/>
      <c r="FQ41" s="139"/>
      <c r="FR41" s="139"/>
      <c r="FS41" s="139"/>
      <c r="FT41" s="139"/>
      <c r="FU41" s="139"/>
      <c r="FV41" s="139"/>
      <c r="FW41" s="139"/>
      <c r="FX41" s="139"/>
      <c r="FY41" s="139"/>
      <c r="FZ41" s="139"/>
      <c r="GA41" s="139"/>
      <c r="GB41" s="139"/>
      <c r="GC41" s="139"/>
      <c r="GD41" s="139"/>
      <c r="GE41" s="139"/>
      <c r="GF41" s="139"/>
      <c r="GG41" s="139"/>
      <c r="GH41" s="139"/>
      <c r="GI41" s="139"/>
      <c r="GJ41" s="139"/>
      <c r="GK41" s="139"/>
      <c r="GL41" s="139"/>
      <c r="GM41" s="139"/>
      <c r="GN41" s="139"/>
      <c r="GO41" s="139"/>
      <c r="GP41" s="139"/>
      <c r="GQ41" s="139"/>
      <c r="GR41" s="139"/>
      <c r="GS41" s="139"/>
      <c r="GT41" s="139"/>
      <c r="GU41" s="139"/>
      <c r="GV41" s="139"/>
      <c r="GW41" s="139"/>
      <c r="GX41" s="139"/>
      <c r="GY41" s="139"/>
      <c r="GZ41" s="139"/>
      <c r="HA41" s="139"/>
      <c r="HB41" s="139"/>
      <c r="HC41" s="139"/>
      <c r="HD41" s="139"/>
      <c r="HE41" s="139"/>
      <c r="HF41" s="139"/>
      <c r="HG41" s="139"/>
      <c r="HH41" s="139"/>
      <c r="HI41" s="139"/>
      <c r="HJ41" s="139"/>
      <c r="HK41" s="139"/>
      <c r="HL41" s="139"/>
      <c r="HM41" s="139"/>
      <c r="HN41" s="139"/>
      <c r="HO41" s="139"/>
      <c r="HP41" s="139"/>
      <c r="HQ41" s="139"/>
      <c r="HR41" s="139"/>
      <c r="HS41" s="139"/>
      <c r="HT41" s="139"/>
      <c r="HU41" s="139"/>
      <c r="HV41" s="139"/>
      <c r="HW41" s="139"/>
      <c r="HX41" s="139"/>
      <c r="HY41" s="139"/>
      <c r="HZ41" s="139"/>
      <c r="IA41" s="139"/>
      <c r="IB41" s="139"/>
      <c r="IC41" s="139"/>
      <c r="ID41" s="139"/>
      <c r="IE41" s="139"/>
      <c r="IF41" s="139"/>
      <c r="IG41" s="139"/>
      <c r="IH41" s="139"/>
      <c r="II41" s="139"/>
      <c r="IJ41" s="139"/>
      <c r="IK41" s="139"/>
      <c r="IL41" s="139"/>
      <c r="IM41" s="139"/>
      <c r="IN41" s="139"/>
      <c r="IO41" s="139"/>
      <c r="IP41" s="139"/>
      <c r="IQ41" s="139"/>
      <c r="IR41" s="139"/>
      <c r="IS41" s="139"/>
      <c r="IT41" s="139"/>
      <c r="IU41" s="139"/>
      <c r="IV41" s="139"/>
    </row>
    <row r="42" ht="12" customHeight="1" hidden="1">
      <c r="A42" s="8" t="s">
        <v>206</v>
      </c>
    </row>
    <row r="43" ht="12" customHeight="1" hidden="1">
      <c r="A43" s="8" t="s">
        <v>207</v>
      </c>
    </row>
    <row r="44" ht="12" customHeight="1" hidden="1">
      <c r="A44" s="8" t="s">
        <v>209</v>
      </c>
    </row>
    <row r="45" ht="12" customHeight="1" hidden="1">
      <c r="A45" s="8" t="s">
        <v>208</v>
      </c>
    </row>
    <row r="46" ht="12" customHeight="1" hidden="1">
      <c r="A46" s="8" t="s">
        <v>256</v>
      </c>
    </row>
    <row r="47" ht="12" customHeight="1" hidden="1">
      <c r="A47" s="8" t="s">
        <v>220</v>
      </c>
    </row>
    <row r="48" ht="12" customHeight="1" hidden="1"/>
    <row r="49" spans="1:256" ht="12" customHeight="1" hidden="1">
      <c r="A49" s="225"/>
      <c r="B49" s="226"/>
      <c r="C49" s="226"/>
      <c r="D49" s="272" t="s">
        <v>269</v>
      </c>
      <c r="E49" s="227"/>
      <c r="F49" s="228"/>
      <c r="G49" s="228"/>
      <c r="H49" s="226"/>
      <c r="I49" s="227"/>
      <c r="J49" s="228"/>
      <c r="K49" s="226"/>
      <c r="L49" s="229"/>
      <c r="M49" s="39"/>
      <c r="N49" s="11"/>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row>
    <row r="50" spans="1:256" ht="12" customHeight="1" hidden="1">
      <c r="A50" s="230"/>
      <c r="B50" s="57"/>
      <c r="C50" s="57"/>
      <c r="D50" s="231" t="s">
        <v>71</v>
      </c>
      <c r="E50" s="231" t="s">
        <v>73</v>
      </c>
      <c r="F50" s="231" t="s">
        <v>74</v>
      </c>
      <c r="G50" s="231" t="s">
        <v>75</v>
      </c>
      <c r="H50" s="231" t="s">
        <v>76</v>
      </c>
      <c r="I50" s="231" t="s">
        <v>77</v>
      </c>
      <c r="J50" s="231" t="s">
        <v>78</v>
      </c>
      <c r="K50" s="231" t="s">
        <v>79</v>
      </c>
      <c r="L50" s="232" t="s">
        <v>30</v>
      </c>
      <c r="M50" s="97"/>
      <c r="N50" s="49"/>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row>
    <row r="51" spans="1:256" ht="12" customHeight="1" hidden="1">
      <c r="A51" s="233" t="s">
        <v>69</v>
      </c>
      <c r="B51" s="234"/>
      <c r="C51" s="234"/>
      <c r="D51" s="235">
        <f>IF(+D$16&gt;0,(SUM(+D$16*10^(+'Ave model'!$M5+'Ave model'!$N5*LOG10(+D$16*1000)+(+'Ave model'!$O5*(LOG10(+D$16*1000)^2)+'Ave model'!$P5*(LOG10(+D$16*1000)-'Ave model'!$R5)*(MAX((LOG10(D$16*1000)-'Ave model'!$R5),0))+'Ave model'!$Q5*(LOG10(+D$16*1000)-'Ave model'!$S5)*MAX((LOG10(D$16*1000)-'Ave model'!$S5),0)))/100)),"")</f>
      </c>
      <c r="E51" s="235">
        <f>IF(+E$16&gt;0,(SUM(+E$16*10^(+'Ave model'!$M6+'Ave model'!$N6*LOG10(+E$16*1000)+(+'Ave model'!$O6*(LOG10(+E$16*1000)^2)+'Ave model'!$P6*(LOG10(+E$16*1000)-'Ave model'!$R6)*(MAX((LOG10(E$16*1000)-'Ave model'!$R6),0))+'Ave model'!$Q6*(LOG10(+E$16*1000)-'Ave model'!$S6)*MAX((LOG10(E$16*1000)-'Ave model'!$S6),0)))/100)),"")</f>
      </c>
      <c r="F51" s="235">
        <f>IF(+F$16&gt;0,(SUM(+F$16*10^(+'Ave model'!$M7+'Ave model'!$N7*LOG10(+F$16*1000)+(+'Ave model'!$O7*(LOG10(+F$16*1000)^2)+'Ave model'!$P7*(LOG10(+F$16*1000)-'Ave model'!$R7)*(MAX((LOG10(F$16*1000)-'Ave model'!$R7),0))+'Ave model'!$Q7*(LOG10(+F$16*1000)-'Ave model'!$S7)*MAX((LOG10(F$16*1000)-'Ave model'!$S7),0)))/100)),"")</f>
      </c>
      <c r="G51" s="235">
        <f>IF(+G$16&gt;0,(SUM(+G$16*10^(+'Ave model'!$M8+'Ave model'!$N8*LOG10(+G$16*1000)+(+'Ave model'!$O8*(LOG10(+G$16*1000)^2)+'Ave model'!$P8*(LOG10(+G$16*1000)-'Ave model'!$R8)*(MAX((LOG10(G$16*1000)-'Ave model'!$R8),0))+'Ave model'!$Q8*(LOG10(+G$16*1000)-'Ave model'!$S8)*MAX((LOG10(G$16*1000)-'Ave model'!$S8),0)))/100)),"")</f>
      </c>
      <c r="H51" s="235">
        <f>IF(+H$16&gt;0,(SUM(+H$16*10^(+'Ave model'!$M9+'Ave model'!$N9*LOG10(+H$16*1000)+(+'Ave model'!$O9*(LOG10(+H$16*1000)^2)+'Ave model'!$P9*(LOG10(+H$16*1000)-'Ave model'!$R9)*(MAX((LOG10(H$16*1000)-'Ave model'!$R9),0))+'Ave model'!$Q9*(LOG10(+H$16*1000)-'Ave model'!$S9)*MAX((LOG10(H$16*1000)-'Ave model'!$S9),0)))/100)),"")</f>
      </c>
      <c r="I51" s="235">
        <f>IF(+I$16&gt;0,(SUM(+I$16*10^(+'Ave model'!$M10+'Ave model'!$N10*LOG10(+I$16*1000)+(+'Ave model'!$O10*(LOG10(+I$16*1000)^2)+'Ave model'!$P10*(LOG10(+I$16*1000)-'Ave model'!$R10)*(MAX((LOG10(I$16*1000)-'Ave model'!$R10),0))+'Ave model'!$Q10*(LOG10(+I$16*1000)-'Ave model'!$S10)*MAX((LOG10(I$16*1000)-'Ave model'!$S10),0)))/100)),"")</f>
      </c>
      <c r="J51" s="235">
        <f>IF(+J$16&gt;0,(SUM(+J$16*10^(+'Ave model'!$M11+'Ave model'!$N11*LOG10(+J$16*1000)+(+'Ave model'!$O11*(LOG10(+J$16*1000)^2)+'Ave model'!$P11*(LOG10(+J$16*1000)-'Ave model'!$R11)*(MAX((LOG10(J$16*1000)-'Ave model'!$R11),0))+'Ave model'!$Q11*(LOG10(+J$16*1000)-'Ave model'!$S11)*MAX((LOG10(J$16*1000)-'Ave model'!$S11),0)))/100)),"")</f>
      </c>
      <c r="K51" s="235">
        <f>IF(+K$16&gt;0,(SUM(+K$16*10^(+'Ave model'!$M12+'Ave model'!$N12*LOG10(+K$16*1000)+(+'Ave model'!$O12*(LOG10(+K$16*1000)^2)+'Ave model'!$P12*(LOG10(+K$16*1000)-'Ave model'!$R12)*(MAX((LOG10(K$16*1000)-'Ave model'!$R12),0))+'Ave model'!$Q12*(LOG10(+K$16*1000)-'Ave model'!$S12)*MAX((LOG10(K$16*1000)-'Ave model'!$S12),0)))/100)),"")</f>
      </c>
      <c r="L51" s="356">
        <f>IF(+L$16&gt;0,(SUM(+L$16*10^(+'Ave model'!$M13+'Ave model'!$N13*LOG10(+L$16*1000)+(+'Ave model'!$O13*(LOG10(+L$16*1000)^2)+'Ave model'!$P13*(LOG10(+L$16*1000)-'Ave model'!$R13)*(MAX((LOG10(L$16*1000)-'Ave model'!$R13),0))+'Ave model'!$Q13*(LOG10(+L$16*1000)-'Ave model'!$S13)*MAX((LOG10(L$16*1000)-'Ave model'!$S13),0)))/100)),"")</f>
      </c>
      <c r="M51" s="98"/>
      <c r="N51" s="49"/>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6" ht="12" customHeight="1" hidden="1">
      <c r="A52" s="237" t="s">
        <v>70</v>
      </c>
      <c r="B52" s="238"/>
      <c r="C52" s="238"/>
      <c r="D52" s="239">
        <f>IF(+D$16&gt;0,((D$51/D$16)*100),"")</f>
      </c>
      <c r="E52" s="239">
        <f aca="true" t="shared" si="14" ref="E52:L52">IF(+E$16&gt;0,((E$51/E$16)*100),"")</f>
      </c>
      <c r="F52" s="239">
        <f t="shared" si="14"/>
      </c>
      <c r="G52" s="239">
        <f t="shared" si="14"/>
      </c>
      <c r="H52" s="239">
        <f t="shared" si="14"/>
      </c>
      <c r="I52" s="239">
        <f t="shared" si="14"/>
      </c>
      <c r="J52" s="239">
        <f t="shared" si="14"/>
      </c>
      <c r="K52" s="239">
        <f t="shared" si="14"/>
      </c>
      <c r="L52" s="240">
        <f t="shared" si="14"/>
      </c>
      <c r="M52" s="98"/>
      <c r="N52" s="49"/>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row>
    <row r="53" spans="1:256" ht="12" customHeight="1" hidden="1">
      <c r="A53" s="242" t="s">
        <v>55</v>
      </c>
      <c r="B53" s="267"/>
      <c r="C53" s="267"/>
      <c r="D53" s="272" t="s">
        <v>255</v>
      </c>
      <c r="E53" s="267"/>
      <c r="F53" s="267"/>
      <c r="G53" s="267"/>
      <c r="H53" s="267"/>
      <c r="I53" s="267"/>
      <c r="J53" s="267"/>
      <c r="K53" s="267"/>
      <c r="L53" s="268"/>
      <c r="M53" s="101"/>
      <c r="N53" s="13"/>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row>
    <row r="54" spans="1:13" ht="12" customHeight="1" hidden="1">
      <c r="A54" s="156" t="s">
        <v>243</v>
      </c>
      <c r="B54" s="56"/>
      <c r="C54" s="56"/>
      <c r="D54" s="62">
        <f>IF('Ave model'!B6&lt;&gt;0,IF(SUM(D$16)&gt;0,IF(OR($D$12="Employed",$D$12="Labour force"),('Ave model'!B6*D$52),""),""),"")</f>
      </c>
      <c r="E54" s="62">
        <f>IF('Ave model'!C6&lt;&gt;0,IF(SUM(E$16)&gt;0,IF(OR($D$12="Employed",$D$12="Labour force"),('Ave model'!C6*E$52),""),""),"")</f>
      </c>
      <c r="F54" s="62">
        <f>IF('Ave model'!D6&lt;&gt;0,IF(SUM(F$16)&gt;0,IF(OR($D$12="Employed",$D$12="Labour force"),('Ave model'!D6*F$52),""),""),"")</f>
      </c>
      <c r="G54" s="62">
        <f>IF('Ave model'!E6&lt;&gt;0,IF(SUM(G$16)&gt;0,IF(OR($D$12="Employed",$D$12="Labour force"),('Ave model'!E6*G$52),""),""),"")</f>
      </c>
      <c r="H54" s="62">
        <f>IF('Ave model'!F6&lt;&gt;0,IF(SUM(H$16)&gt;0,IF(OR($D$12="Employed",$D$12="Labour force"),('Ave model'!F6*H$52),""),""),"")</f>
      </c>
      <c r="I54" s="62">
        <f>IF('Ave model'!G6&lt;&gt;0,IF(SUM(I$16)&gt;0,IF(OR($D$12="Employed",$D$12="Labour force"),('Ave model'!G6*I$52),""),""),"")</f>
      </c>
      <c r="J54" s="62">
        <f>IF('Ave model'!H6&lt;&gt;0,IF(SUM(J$16)&gt;0,IF(OR($D$12="Employed",$D$12="Labour force"),('Ave model'!H6*J$52),""),""),"")</f>
      </c>
      <c r="K54" s="62">
        <f>IF('Ave model'!I6&lt;&gt;0,IF(SUM(K$16)&gt;0,IF(OR($D$12="Employed",$D$12="Labour force"),('Ave model'!I6*K$52),""),""),"")</f>
      </c>
      <c r="L54" s="196">
        <f>IF('Ave model'!J6&lt;&gt;0,IF(SUM(L$16)&gt;0,IF(OR($D$12="Employed",$D$12="Labour force"),('Ave model'!J6*L$52),""),""),"")</f>
      </c>
      <c r="M54" s="35"/>
    </row>
    <row r="55" spans="1:13" ht="12" customHeight="1" hidden="1">
      <c r="A55" s="156" t="s">
        <v>244</v>
      </c>
      <c r="B55" s="56"/>
      <c r="C55" s="56"/>
      <c r="D55" s="62">
        <f>IF('Ave model'!B7&lt;&gt;0,IF(SUM(D$16)&gt;0,IF(OR($D$12="Employed",$D$12="Labour force"),('Ave model'!B7*D$52),""),""),"")</f>
      </c>
      <c r="E55" s="62">
        <f>IF('Ave model'!C7&lt;&gt;0,IF(SUM(E$16)&gt;0,IF(OR($D$12="Employed",$D$12="Labour force"),('Ave model'!C7*E$52),""),""),"")</f>
      </c>
      <c r="F55" s="62">
        <f>IF('Ave model'!D7&lt;&gt;0,IF(SUM(F$16)&gt;0,IF(OR($D$12="Employed",$D$12="Labour force"),('Ave model'!D7*F$52),""),""),"")</f>
      </c>
      <c r="G55" s="62">
        <f>IF('Ave model'!E7&lt;&gt;0,IF(SUM(G$16)&gt;0,IF(OR($D$12="Employed",$D$12="Labour force"),('Ave model'!E7*G$52),""),""),"")</f>
      </c>
      <c r="H55" s="62">
        <f>IF('Ave model'!F7&lt;&gt;0,IF(SUM(H$16)&gt;0,IF(OR($D$12="Employed",$D$12="Labour force"),('Ave model'!F7*H$52),""),""),"")</f>
      </c>
      <c r="I55" s="62">
        <f>IF('Ave model'!G7&lt;&gt;0,IF(SUM(I$16)&gt;0,IF(OR($D$12="Employed",$D$12="Labour force"),('Ave model'!G7*I$52),""),""),"")</f>
      </c>
      <c r="J55" s="62">
        <f>IF('Ave model'!H7&lt;&gt;0,IF(SUM(J$16)&gt;0,IF(OR($D$12="Employed",$D$12="Labour force"),('Ave model'!H7*J$52),""),""),"")</f>
      </c>
      <c r="K55" s="62">
        <f>IF('Ave model'!I7&lt;&gt;0,IF(SUM(K$16)&gt;0,IF(OR($D$12="Employed",$D$12="Labour force"),('Ave model'!I7*K$52),""),""),"")</f>
      </c>
      <c r="L55" s="196">
        <f>IF('Ave model'!J7&lt;&gt;0,IF(SUM(L$16)&gt;0,IF(OR($D$12="Employed",$D$12="Labour force"),('Ave model'!J7*L$52),""),""),"")</f>
      </c>
      <c r="M55" s="35"/>
    </row>
    <row r="56" spans="1:13" ht="12" customHeight="1" hidden="1">
      <c r="A56" s="145" t="s">
        <v>245</v>
      </c>
      <c r="B56" s="84"/>
      <c r="C56" s="84"/>
      <c r="D56" s="62">
        <f>IF('Ave model'!B8&lt;&gt;0,IF(SUM(D$16)&gt;0,IF(OR($D$12="Employed",$D$12="Labour force"),('Ave model'!B8*D$52),""),""),"")</f>
      </c>
      <c r="E56" s="62">
        <f>IF('Ave model'!C8&lt;&gt;0,IF(SUM(E$16)&gt;0,IF(OR($D$12="Employed",$D$12="Labour force"),('Ave model'!C8*E$52),""),""),"")</f>
      </c>
      <c r="F56" s="62">
        <f>IF('Ave model'!D8&lt;&gt;0,IF(SUM(F$16)&gt;0,IF(OR($D$12="Employed",$D$12="Labour force"),('Ave model'!D8*F$52),""),""),"")</f>
      </c>
      <c r="G56" s="62">
        <f>IF('Ave model'!E8&lt;&gt;0,IF(SUM(G$16)&gt;0,IF(OR($D$12="Employed",$D$12="Labour force"),('Ave model'!E8*G$52),""),""),"")</f>
      </c>
      <c r="H56" s="62">
        <f>IF('Ave model'!F8&lt;&gt;0,IF(SUM(H$16)&gt;0,IF(OR($D$12="Employed",$D$12="Labour force"),('Ave model'!F8*H$52),""),""),"")</f>
      </c>
      <c r="I56" s="62">
        <f>IF('Ave model'!G8&lt;&gt;0,IF(SUM(I$16)&gt;0,IF(OR($D$12="Employed",$D$12="Labour force"),('Ave model'!G8*I$52),""),""),"")</f>
      </c>
      <c r="J56" s="62">
        <f>IF('Ave model'!H8&lt;&gt;0,IF(SUM(J$16)&gt;0,IF(OR($D$12="Employed",$D$12="Labour force"),('Ave model'!H8*J$52),""),""),"")</f>
      </c>
      <c r="K56" s="62">
        <f>IF('Ave model'!I8&lt;&gt;0,IF(SUM(K$16)&gt;0,IF(OR($D$12="Employed",$D$12="Labour force"),('Ave model'!I8*K$52),""),""),"")</f>
      </c>
      <c r="L56" s="196">
        <f>IF('Ave model'!J8&lt;&gt;0,IF(SUM(L$16)&gt;0,IF(OR($D$12="Employed",$D$12="Labour force"),('Ave model'!J8*L$52),""),""),"")</f>
      </c>
      <c r="M56" s="35"/>
    </row>
    <row r="57" spans="1:13" ht="12" customHeight="1" hidden="1">
      <c r="A57" s="145" t="s">
        <v>270</v>
      </c>
      <c r="B57" s="84"/>
      <c r="C57" s="84"/>
      <c r="D57" s="62">
        <f>IF('Ave model'!B9&lt;&gt;0,IF(SUM(D$16)&gt;0,IF(OR($D$12="Employed",$D$12="Labour force"),('Ave model'!B9*D$51),""),""),"")</f>
      </c>
      <c r="E57" s="62">
        <f>IF('Ave model'!C9&lt;&gt;0,IF(SUM(E$16)&gt;0,IF(OR($D$12="Employed",$D$12="Labour force"),('Ave model'!C9*E$51),""),""),"")</f>
      </c>
      <c r="F57" s="62">
        <f>IF('Ave model'!D9&lt;&gt;0,IF(SUM(F$16)&gt;0,IF(OR($D$12="Employed",$D$12="Labour force"),('Ave model'!D9*F$51),""),""),"")</f>
      </c>
      <c r="G57" s="62">
        <f>IF('Ave model'!E9&lt;&gt;0,IF(SUM(G$16)&gt;0,IF(OR($D$12="Employed",$D$12="Labour force"),('Ave model'!E9*G$51),""),""),"")</f>
      </c>
      <c r="H57" s="62">
        <f>IF('Ave model'!F9&lt;&gt;0,IF(SUM(H$16)&gt;0,IF(OR($D$12="Employed",$D$12="Labour force"),('Ave model'!F9*H$51),""),""),"")</f>
      </c>
      <c r="I57" s="62">
        <f>IF('Ave model'!G9&lt;&gt;0,IF(SUM(I$16)&gt;0,IF(OR($D$12="Employed",$D$12="Labour force"),('Ave model'!G9*I$51),""),""),"")</f>
      </c>
      <c r="J57" s="62">
        <f>IF('Ave model'!H9&lt;&gt;0,IF(SUM(J$16)&gt;0,IF(OR($D$12="Employed",$D$12="Labour force"),('Ave model'!H9*J$51),""),""),"")</f>
      </c>
      <c r="K57" s="62">
        <f>IF('Ave model'!I9&lt;&gt;0,IF(SUM(K$16)&gt;0,IF(OR($D$12="Employed",$D$12="Labour force"),('Ave model'!I9*K$51),""),""),"")</f>
      </c>
      <c r="L57" s="196">
        <f>IF('Ave model'!J9&lt;&gt;0,IF(SUM(L$16)&gt;0,IF(OR($D$12="Employed",$D$12="Labour force"),('Ave model'!J9*L$51),""),""),"")</f>
      </c>
      <c r="M57" s="35"/>
    </row>
    <row r="58" spans="1:12" ht="12" customHeight="1" hidden="1">
      <c r="A58" s="145" t="s">
        <v>226</v>
      </c>
      <c r="B58" s="84"/>
      <c r="C58" s="84"/>
      <c r="D58" s="62">
        <f>IF('Ave model'!B10&lt;&gt;0,IF(SUM(D$16)&gt;0,IF(OR($D$12="Employed",$D$12="Labour force"),('Ave model'!B10*D$51),""),""),"")</f>
      </c>
      <c r="E58" s="62">
        <f>IF('Ave model'!C10&lt;&gt;0,IF(SUM(E$16)&gt;0,IF(OR($D$12="Employed",$D$12="Labour force"),('Ave model'!C10*E$51),""),""),"")</f>
      </c>
      <c r="F58" s="62">
        <f>IF('Ave model'!D10&lt;&gt;0,IF(SUM(F$16)&gt;0,IF(OR($D$12="Employed",$D$12="Labour force"),('Ave model'!D10*F$51),""),""),"")</f>
      </c>
      <c r="G58" s="62">
        <f>IF('Ave model'!E10&lt;&gt;0,IF(SUM(G$16)&gt;0,IF(OR($D$12="Employed",$D$12="Labour force"),('Ave model'!E10*G$51),""),""),"")</f>
      </c>
      <c r="H58" s="62">
        <f>IF('Ave model'!F10&lt;&gt;0,IF(SUM(H$16)&gt;0,IF(OR($D$12="Employed",$D$12="Labour force"),('Ave model'!F10*H$51),""),""),"")</f>
      </c>
      <c r="I58" s="62">
        <f>IF('Ave model'!G10&lt;&gt;0,IF(SUM(I$16)&gt;0,IF(OR($D$12="Employed",$D$12="Labour force"),('Ave model'!G10*I$51),""),""),"")</f>
      </c>
      <c r="J58" s="62">
        <f>IF('Ave model'!H10&lt;&gt;0,IF(SUM(J$16)&gt;0,IF(OR($D$12="Employed",$D$12="Labour force"),('Ave model'!H10*J$51),""),""),"")</f>
      </c>
      <c r="K58" s="62">
        <f>IF('Ave model'!I10&lt;&gt;0,IF(SUM(K$16)&gt;0,IF(OR($D$12="Employed",$D$12="Labour force"),('Ave model'!I10*K$51),""),""),"")</f>
      </c>
      <c r="L58" s="196">
        <f>IF('Ave model'!J10&lt;&gt;0,IF(SUM(L$16)&gt;0,IF(OR($D$12="Employed",$D$12="Labour force"),('Ave model'!J10*L$51),""),""),"")</f>
      </c>
    </row>
    <row r="59" spans="1:12" ht="12" customHeight="1" hidden="1">
      <c r="A59" s="145" t="s">
        <v>227</v>
      </c>
      <c r="B59" s="84"/>
      <c r="C59" s="84"/>
      <c r="D59" s="62">
        <f>IF('Ave model'!B11&lt;&gt;0,IF(SUM(D$16)&gt;0,IF(OR($D$12="Employed",$D$12="Labour force"),('Ave model'!B11*D$51),""),""),"")</f>
      </c>
      <c r="E59" s="62">
        <f>IF('Ave model'!C11&lt;&gt;0,IF(SUM(E$16)&gt;0,IF(OR($D$12="Employed",$D$12="Labour force"),('Ave model'!C11*E$51),""),""),"")</f>
      </c>
      <c r="F59" s="62">
        <f>IF('Ave model'!D11&lt;&gt;0,IF(SUM(F$16)&gt;0,IF(OR($D$12="Employed",$D$12="Labour force"),('Ave model'!D11*F$51),""),""),"")</f>
      </c>
      <c r="G59" s="62">
        <f>IF('Ave model'!E11&lt;&gt;0,IF(SUM(G$16)&gt;0,IF(OR($D$12="Employed",$D$12="Labour force"),('Ave model'!E11*G$51),""),""),"")</f>
      </c>
      <c r="H59" s="62">
        <f>IF('Ave model'!F11&lt;&gt;0,IF(SUM(H$16)&gt;0,IF(OR($D$12="Employed",$D$12="Labour force"),('Ave model'!F11*H$51),""),""),"")</f>
      </c>
      <c r="I59" s="62">
        <f>IF('Ave model'!G11&lt;&gt;0,IF(SUM(I$16)&gt;0,IF(OR($D$12="Employed",$D$12="Labour force"),('Ave model'!G11*I$51),""),""),"")</f>
      </c>
      <c r="J59" s="62">
        <f>IF('Ave model'!H11&lt;&gt;0,IF(SUM(J$16)&gt;0,IF(OR($D$12="Employed",$D$12="Labour force"),('Ave model'!H11*J$51),""),""),"")</f>
      </c>
      <c r="K59" s="62">
        <f>IF('Ave model'!I11&lt;&gt;0,IF(SUM(K$16)&gt;0,IF(OR($D$12="Employed",$D$12="Labour force"),('Ave model'!I11*K$51),""),""),"")</f>
      </c>
      <c r="L59" s="196">
        <f>IF('Ave model'!J11&lt;&gt;0,IF(SUM(L$16)&gt;0,IF(OR($D$12="Employed",$D$12="Labour force"),('Ave model'!J11*L$51),""),""),"")</f>
      </c>
    </row>
    <row r="60" spans="1:12" ht="12" customHeight="1" hidden="1">
      <c r="A60" s="145" t="s">
        <v>271</v>
      </c>
      <c r="B60" s="84"/>
      <c r="C60" s="84"/>
      <c r="D60" s="62">
        <f>IF('Ave model'!B12&lt;&gt;0,IF(SUM(D$16)&gt;0,IF(OR($D$12="Employed",$D$12="Labour force"),('Ave model'!B12*D$51),""),""),"")</f>
      </c>
      <c r="E60" s="62">
        <f>IF('Ave model'!C12&lt;&gt;0,IF(SUM(E$16)&gt;0,IF(OR($D$12="Employed",$D$12="Labour force"),('Ave model'!C12*E$51),""),""),"")</f>
      </c>
      <c r="F60" s="62">
        <f>IF('Ave model'!D12&lt;&gt;0,IF(SUM(F$16)&gt;0,IF(OR($D$12="Employed",$D$12="Labour force"),('Ave model'!D12*F$51),""),""),"")</f>
      </c>
      <c r="G60" s="62">
        <f>IF('Ave model'!E12&lt;&gt;0,IF(SUM(G$16)&gt;0,IF(OR($D$12="Employed",$D$12="Labour force"),('Ave model'!E12*G$51),""),""),"")</f>
      </c>
      <c r="H60" s="62">
        <f>IF('Ave model'!F12&lt;&gt;0,IF(SUM(H$16)&gt;0,IF(OR($D$12="Employed",$D$12="Labour force"),('Ave model'!F12*H$51),""),""),"")</f>
      </c>
      <c r="I60" s="62">
        <f>IF('Ave model'!G12&lt;&gt;0,IF(SUM(I$16)&gt;0,IF(OR($D$12="Employed",$D$12="Labour force"),('Ave model'!G12*I$51),""),""),"")</f>
      </c>
      <c r="J60" s="62">
        <f>IF('Ave model'!H12&lt;&gt;0,IF(SUM(J$16)&gt;0,IF(OR($D$12="Employed",$D$12="Labour force"),('Ave model'!H12*J$51),""),""),"")</f>
      </c>
      <c r="K60" s="62">
        <f>IF('Ave model'!I12&lt;&gt;0,IF(SUM(K$16)&gt;0,IF(OR($D$12="Employed",$D$12="Labour force"),('Ave model'!I12*K$51),""),""),"")</f>
      </c>
      <c r="L60" s="196">
        <f>IF('Ave model'!J12&lt;&gt;0,IF(SUM(L$16)&gt;0,IF(OR($D$12="Employed",$D$12="Labour force"),('Ave model'!J12*L$51),""),""),"")</f>
      </c>
    </row>
    <row r="61" spans="1:12" ht="12" customHeight="1" hidden="1">
      <c r="A61" s="145" t="s">
        <v>228</v>
      </c>
      <c r="B61" s="84"/>
      <c r="C61" s="84"/>
      <c r="D61" s="62">
        <f>IF('Ave model'!B13&lt;&gt;0,IF(SUM(D$16)&gt;0,IF(OR($D$12="Employed",$D$12="Labour force"),('Ave model'!B13*D$51),""),""),"")</f>
      </c>
      <c r="E61" s="62">
        <f>IF('Ave model'!C13&lt;&gt;0,IF(SUM(E$16)&gt;0,IF(OR($D$12="Employed",$D$12="Labour force"),('Ave model'!C13*E$51),""),""),"")</f>
      </c>
      <c r="F61" s="62">
        <f>IF('Ave model'!D13&lt;&gt;0,IF(SUM(F$16)&gt;0,IF(OR($D$12="Employed",$D$12="Labour force"),('Ave model'!D13*F$51),""),""),"")</f>
      </c>
      <c r="G61" s="62">
        <f>IF('Ave model'!E13&lt;&gt;0,IF(SUM(G$16)&gt;0,IF(OR($D$12="Employed",$D$12="Labour force"),('Ave model'!E13*G$51),""),""),"")</f>
      </c>
      <c r="H61" s="62">
        <f>IF('Ave model'!F13&lt;&gt;0,IF(SUM(H$16)&gt;0,IF(OR($D$12="Employed",$D$12="Labour force"),('Ave model'!F13*H$51),""),""),"")</f>
      </c>
      <c r="I61" s="62">
        <f>IF('Ave model'!G13&lt;&gt;0,IF(SUM(I$16)&gt;0,IF(OR($D$12="Employed",$D$12="Labour force"),('Ave model'!G13*I$51),""),""),"")</f>
      </c>
      <c r="J61" s="62">
        <f>IF('Ave model'!H13&lt;&gt;0,IF(SUM(J$16)&gt;0,IF(OR($D$12="Employed",$D$12="Labour force"),('Ave model'!H13*J$51),""),""),"")</f>
      </c>
      <c r="K61" s="62">
        <f>IF('Ave model'!I13&lt;&gt;0,IF(SUM(K$16)&gt;0,IF(OR($D$12="Employed",$D$12="Labour force"),('Ave model'!I13*K$51),""),""),"")</f>
      </c>
      <c r="L61" s="196">
        <f>IF('Ave model'!J13&lt;&gt;0,IF(SUM(L$16)&gt;0,IF(OR($D$12="Employed",$D$12="Labour force"),('Ave model'!J13*L$51),""),""),"")</f>
      </c>
    </row>
    <row r="62" spans="1:12" ht="12" customHeight="1" hidden="1">
      <c r="A62" s="145" t="s">
        <v>229</v>
      </c>
      <c r="B62" s="84"/>
      <c r="C62" s="84"/>
      <c r="D62" s="62">
        <f>IF('Ave model'!B14&lt;&gt;0,IF(SUM(D$16)&gt;0,IF(OR($D$12="Employed",$D$12="Labour force"),('Ave model'!B14*D$51),""),""),"")</f>
      </c>
      <c r="E62" s="62">
        <f>IF('Ave model'!C14&lt;&gt;0,IF(SUM(E$16)&gt;0,IF(OR($D$12="Employed",$D$12="Labour force"),('Ave model'!C14*E$51),""),""),"")</f>
      </c>
      <c r="F62" s="62">
        <f>IF('Ave model'!D14&lt;&gt;0,IF(SUM(F$16)&gt;0,IF(OR($D$12="Employed",$D$12="Labour force"),('Ave model'!D14*F$51),""),""),"")</f>
      </c>
      <c r="G62" s="62">
        <f>IF('Ave model'!E14&lt;&gt;0,IF(SUM(G$16)&gt;0,IF(OR($D$12="Employed",$D$12="Labour force"),('Ave model'!E14*G$51),""),""),"")</f>
      </c>
      <c r="H62" s="62">
        <f>IF('Ave model'!F14&lt;&gt;0,IF(SUM(H$16)&gt;0,IF(OR($D$12="Employed",$D$12="Labour force"),('Ave model'!F14*H$51),""),""),"")</f>
      </c>
      <c r="I62" s="62">
        <f>IF('Ave model'!G14&lt;&gt;0,IF(SUM(I$16)&gt;0,IF(OR($D$12="Employed",$D$12="Labour force"),('Ave model'!G14*I$51),""),""),"")</f>
      </c>
      <c r="J62" s="62">
        <f>IF('Ave model'!H14&lt;&gt;0,IF(SUM(J$16)&gt;0,IF(OR($D$12="Employed",$D$12="Labour force"),('Ave model'!H14*J$51),""),""),"")</f>
      </c>
      <c r="K62" s="62">
        <f>IF('Ave model'!I14&lt;&gt;0,IF(SUM(K$16)&gt;0,IF(OR($D$12="Employed",$D$12="Labour force"),('Ave model'!I14*K$51),""),""),"")</f>
      </c>
      <c r="L62" s="196">
        <f>IF('Ave model'!J14&lt;&gt;0,IF(SUM(L$16)&gt;0,IF(OR($D$12="Employed",$D$12="Labour force"),('Ave model'!J14*L$51),""),""),"")</f>
      </c>
    </row>
    <row r="63" spans="1:12" ht="12" customHeight="1" hidden="1">
      <c r="A63" s="156" t="s">
        <v>272</v>
      </c>
      <c r="B63" s="56"/>
      <c r="C63" s="56"/>
      <c r="D63" s="62">
        <f>IF('Ave model'!B15&lt;&gt;0,IF(SUM(D$16)&gt;0,IF(OR($D$12="Employed",$D$12="Labour force"),('Ave model'!B15*D$51),""),""),"")</f>
      </c>
      <c r="E63" s="62">
        <f>IF('Ave model'!C15&lt;&gt;0,IF(SUM(E$16)&gt;0,IF(OR($D$12="Employed",$D$12="Labour force"),('Ave model'!C15*E$51),""),""),"")</f>
      </c>
      <c r="F63" s="62">
        <f>IF('Ave model'!D15&lt;&gt;0,IF(SUM(F$16)&gt;0,IF(OR($D$12="Employed",$D$12="Labour force"),('Ave model'!D15*F$51),""),""),"")</f>
      </c>
      <c r="G63" s="62">
        <f>IF('Ave model'!E15&lt;&gt;0,IF(SUM(G$16)&gt;0,IF(OR($D$12="Employed",$D$12="Labour force"),('Ave model'!E15*G$51),""),""),"")</f>
      </c>
      <c r="H63" s="62">
        <f>IF('Ave model'!F15&lt;&gt;0,IF(SUM(H$16)&gt;0,IF(OR($D$12="Employed",$D$12="Labour force"),('Ave model'!F15*H$51),""),""),"")</f>
      </c>
      <c r="I63" s="62">
        <f>IF('Ave model'!G15&lt;&gt;0,IF(SUM(I$16)&gt;0,IF(OR($D$12="Employed",$D$12="Labour force"),('Ave model'!G15*I$51),""),""),"")</f>
      </c>
      <c r="J63" s="62">
        <f>IF('Ave model'!H15&lt;&gt;0,IF(SUM(J$16)&gt;0,IF(OR($D$12="Employed",$D$12="Labour force"),('Ave model'!H15*J$51),""),""),"")</f>
      </c>
      <c r="K63" s="62">
        <f>IF('Ave model'!I15&lt;&gt;0,IF(SUM(K$16)&gt;0,IF(OR($D$12="Employed",$D$12="Labour force"),('Ave model'!I15*K$51),""),""),"")</f>
      </c>
      <c r="L63" s="196">
        <f>IF('Ave model'!J15&lt;&gt;0,IF(SUM(L$16)&gt;0,IF(OR($D$12="Employed",$D$12="Labour force"),('Ave model'!J15*L$51),""),""),"")</f>
      </c>
    </row>
    <row r="64" spans="1:12" ht="12" customHeight="1" hidden="1">
      <c r="A64" s="156" t="s">
        <v>224</v>
      </c>
      <c r="B64" s="56"/>
      <c r="C64" s="56"/>
      <c r="D64" s="62">
        <f>IF('Ave model'!B16&lt;&gt;0,IF(SUM(D$16)&gt;0,IF(OR($D$12="Employed",$D$12="Labour force"),('Ave model'!B16*D$51),""),""),"")</f>
      </c>
      <c r="E64" s="62">
        <f>IF('Ave model'!C16&lt;&gt;0,IF(SUM(E$16)&gt;0,IF(OR($D$12="Employed",$D$12="Labour force"),('Ave model'!C16*E$51),""),""),"")</f>
      </c>
      <c r="F64" s="62">
        <f>IF('Ave model'!D16&lt;&gt;0,IF(SUM(F$16)&gt;0,IF(OR($D$12="Employed",$D$12="Labour force"),('Ave model'!D16*F$51),""),""),"")</f>
      </c>
      <c r="G64" s="62">
        <f>IF('Ave model'!E16&lt;&gt;0,IF(SUM(G$16)&gt;0,IF(OR($D$12="Employed",$D$12="Labour force"),('Ave model'!E16*G$51),""),""),"")</f>
      </c>
      <c r="H64" s="62">
        <f>IF('Ave model'!F16&lt;&gt;0,IF(SUM(H$16)&gt;0,IF(OR($D$12="Employed",$D$12="Labour force"),('Ave model'!F16*H$51),""),""),"")</f>
      </c>
      <c r="I64" s="62">
        <f>IF('Ave model'!G16&lt;&gt;0,IF(SUM(I$16)&gt;0,IF(OR($D$12="Employed",$D$12="Labour force"),('Ave model'!G16*I$51),""),""),"")</f>
      </c>
      <c r="J64" s="62">
        <f>IF('Ave model'!H16&lt;&gt;0,IF(SUM(J$16)&gt;0,IF(OR($D$12="Employed",$D$12="Labour force"),('Ave model'!H16*J$51),""),""),"")</f>
      </c>
      <c r="K64" s="62">
        <f>IF('Ave model'!I16&lt;&gt;0,IF(SUM(K$16)&gt;0,IF(OR($D$12="Employed",$D$12="Labour force"),('Ave model'!I16*K$51),""),""),"")</f>
      </c>
      <c r="L64" s="196">
        <f>IF('Ave model'!J16&lt;&gt;0,IF(SUM(L$16)&gt;0,IF(OR($D$12="Employed",$D$12="Labour force"),('Ave model'!J16*L$51),""),""),"")</f>
      </c>
    </row>
    <row r="65" spans="1:12" ht="12" customHeight="1" hidden="1">
      <c r="A65" s="156" t="s">
        <v>225</v>
      </c>
      <c r="B65" s="56"/>
      <c r="C65" s="56"/>
      <c r="D65" s="62">
        <f>IF('Ave model'!B17&lt;&gt;0,IF(SUM(D$16)&gt;0,IF(OR($D$12="Employed",$D$12="Labour force"),('Ave model'!B17*D$51),""),""),"")</f>
      </c>
      <c r="E65" s="62">
        <f>IF('Ave model'!C17&lt;&gt;0,IF(SUM(E$16)&gt;0,IF(OR($D$12="Employed",$D$12="Labour force"),('Ave model'!C17*E$51),""),""),"")</f>
      </c>
      <c r="F65" s="62">
        <f>IF('Ave model'!D17&lt;&gt;0,IF(SUM(F$16)&gt;0,IF(OR($D$12="Employed",$D$12="Labour force"),('Ave model'!D17*F$51),""),""),"")</f>
      </c>
      <c r="G65" s="62">
        <f>IF('Ave model'!E17&lt;&gt;0,IF(SUM(G$16)&gt;0,IF(OR($D$12="Employed",$D$12="Labour force"),('Ave model'!E17*G$51),""),""),"")</f>
      </c>
      <c r="H65" s="62">
        <f>IF('Ave model'!F17&lt;&gt;0,IF(SUM(H$16)&gt;0,IF(OR($D$12="Employed",$D$12="Labour force"),('Ave model'!F17*H$51),""),""),"")</f>
      </c>
      <c r="I65" s="62">
        <f>IF('Ave model'!G17&lt;&gt;0,IF(SUM(I$16)&gt;0,IF(OR($D$12="Employed",$D$12="Labour force"),('Ave model'!G17*I$51),""),""),"")</f>
      </c>
      <c r="J65" s="62">
        <f>IF('Ave model'!H17&lt;&gt;0,IF(SUM(J$16)&gt;0,IF(OR($D$12="Employed",$D$12="Labour force"),('Ave model'!H17*J$51),""),""),"")</f>
      </c>
      <c r="K65" s="62">
        <f>IF('Ave model'!I17&lt;&gt;0,IF(SUM(K$16)&gt;0,IF(OR($D$12="Employed",$D$12="Labour force"),('Ave model'!I17*K$51),""),""),"")</f>
      </c>
      <c r="L65" s="196">
        <f>IF('Ave model'!J17&lt;&gt;0,IF(SUM(L$16)&gt;0,IF(OR($D$12="Employed",$D$12="Labour force"),('Ave model'!J17*L$51),""),""),"")</f>
      </c>
    </row>
    <row r="66" spans="1:12" ht="12" customHeight="1" hidden="1">
      <c r="A66" s="159" t="s">
        <v>60</v>
      </c>
      <c r="B66" s="266"/>
      <c r="C66" s="266"/>
      <c r="D66" s="266"/>
      <c r="E66" s="266"/>
      <c r="F66" s="266"/>
      <c r="G66" s="266"/>
      <c r="H66" s="266"/>
      <c r="I66" s="266"/>
      <c r="J66" s="266"/>
      <c r="K66" s="266"/>
      <c r="L66" s="269"/>
    </row>
    <row r="67" spans="1:12" ht="12" customHeight="1" hidden="1">
      <c r="A67" s="156" t="s">
        <v>246</v>
      </c>
      <c r="B67" s="56"/>
      <c r="C67" s="56"/>
      <c r="D67" s="62">
        <f>IF('Ave model'!B19&lt;&gt;0,IF(SUM(D$16)&gt;0,IF(OR($D$12="Employed",$D$12="Labour force"),('Ave model'!B19*D$52),""),""),"")</f>
      </c>
      <c r="E67" s="62">
        <f>IF('Ave model'!C19&lt;&gt;0,IF(SUM(E$16)&gt;0,IF(OR($D$12="Employed",$D$12="Labour force"),('Ave model'!C19*E$52),""),""),"")</f>
      </c>
      <c r="F67" s="62">
        <f>IF('Ave model'!D19&lt;&gt;0,IF(SUM(F$16)&gt;0,IF(OR($D$12="Employed",$D$12="Labour force"),('Ave model'!D19*F$52),""),""),"")</f>
      </c>
      <c r="G67" s="62">
        <f>IF('Ave model'!E19&lt;&gt;0,IF(SUM(G$16)&gt;0,IF(OR($D$12="Employed",$D$12="Labour force"),('Ave model'!E19*G$52),""),""),"")</f>
      </c>
      <c r="H67" s="62">
        <f>IF('Ave model'!F19&lt;&gt;0,IF(SUM(H$16)&gt;0,IF(OR($D$12="Employed",$D$12="Labour force"),('Ave model'!F19*H$52),""),""),"")</f>
      </c>
      <c r="I67" s="62">
        <f>IF('Ave model'!G19&lt;&gt;0,IF(SUM(I$16)&gt;0,IF(OR($D$12="Employed",$D$12="Labour force"),('Ave model'!G19*I$52),""),""),"")</f>
      </c>
      <c r="J67" s="62">
        <f>IF('Ave model'!H19&lt;&gt;0,IF(SUM(J$16)&gt;0,IF(OR($D$12="Employed",$D$12="Labour force"),('Ave model'!H19*J$52),""),""),"")</f>
      </c>
      <c r="K67" s="62">
        <f>IF('Ave model'!I19&lt;&gt;0,IF(SUM(K$16)&gt;0,IF(OR($D$12="Employed",$D$12="Labour force"),('Ave model'!I19*K$52),""),""),"")</f>
      </c>
      <c r="L67" s="196">
        <f>IF('Ave model'!J19&lt;&gt;0,IF(SUM(L$16)&gt;0,IF(OR($D$12="Employed",$D$12="Labour force"),('Ave model'!J19*L$52),""),""),"")</f>
      </c>
    </row>
    <row r="68" spans="1:12" ht="12" customHeight="1" hidden="1">
      <c r="A68" s="156" t="s">
        <v>247</v>
      </c>
      <c r="B68" s="56"/>
      <c r="C68" s="56"/>
      <c r="D68" s="62">
        <f>IF('Ave model'!B20&lt;&gt;0,IF(SUM(D$16)&gt;0,IF(OR($D$12="Employed",$D$12="Labour force"),('Ave model'!B20*D$52),""),""),"")</f>
      </c>
      <c r="E68" s="62">
        <f>IF('Ave model'!C20&lt;&gt;0,IF(SUM(E$16)&gt;0,IF(OR($D$12="Employed",$D$12="Labour force"),('Ave model'!C20*E$52),""),""),"")</f>
      </c>
      <c r="F68" s="62">
        <f>IF('Ave model'!D20&lt;&gt;0,IF(SUM(F$16)&gt;0,IF(OR($D$12="Employed",$D$12="Labour force"),('Ave model'!D20*F$52),""),""),"")</f>
      </c>
      <c r="G68" s="62">
        <f>IF('Ave model'!E20&lt;&gt;0,IF(SUM(G$16)&gt;0,IF(OR($D$12="Employed",$D$12="Labour force"),('Ave model'!E20*G$52),""),""),"")</f>
      </c>
      <c r="H68" s="62">
        <f>IF('Ave model'!F20&lt;&gt;0,IF(SUM(H$16)&gt;0,IF(OR($D$12="Employed",$D$12="Labour force"),('Ave model'!F20*H$52),""),""),"")</f>
      </c>
      <c r="I68" s="62">
        <f>IF('Ave model'!G20&lt;&gt;0,IF(SUM(I$16)&gt;0,IF(OR($D$12="Employed",$D$12="Labour force"),('Ave model'!G20*I$52),""),""),"")</f>
      </c>
      <c r="J68" s="62">
        <f>IF('Ave model'!H20&lt;&gt;0,IF(SUM(J$16)&gt;0,IF(OR($D$12="Employed",$D$12="Labour force"),('Ave model'!H20*J$52),""),""),"")</f>
      </c>
      <c r="K68" s="62">
        <f>IF('Ave model'!I20&lt;&gt;0,IF(SUM(K$16)&gt;0,IF(OR($D$12="Employed",$D$12="Labour force"),('Ave model'!I20*K$52),""),""),"")</f>
      </c>
      <c r="L68" s="196">
        <f>IF('Ave model'!J20&lt;&gt;0,IF(SUM(L$16)&gt;0,IF(OR($D$12="Employed",$D$12="Labour force"),('Ave model'!J20*L$52),""),""),"")</f>
      </c>
    </row>
    <row r="69" spans="1:12" ht="12" customHeight="1" hidden="1">
      <c r="A69" s="159" t="s">
        <v>62</v>
      </c>
      <c r="B69" s="266"/>
      <c r="C69" s="266"/>
      <c r="D69" s="266"/>
      <c r="E69" s="266"/>
      <c r="F69" s="266"/>
      <c r="G69" s="266"/>
      <c r="H69" s="266"/>
      <c r="I69" s="266"/>
      <c r="J69" s="266"/>
      <c r="K69" s="266"/>
      <c r="L69" s="269"/>
    </row>
    <row r="70" spans="1:12" ht="12" customHeight="1" hidden="1">
      <c r="A70" s="156" t="s">
        <v>273</v>
      </c>
      <c r="B70" s="56"/>
      <c r="C70" s="56"/>
      <c r="D70" s="62">
        <f>IF('Ave model'!B22&lt;&gt;0,IF(SUM(D$16)&gt;0,IF(OR($D$12="Employed",$D$12="Labour force"),('Ave model'!B22*D$51),""),""),"")</f>
      </c>
      <c r="E70" s="62">
        <f>IF('Ave model'!C22&lt;&gt;0,IF(SUM(E$16)&gt;0,IF(OR($D$12="Employed",$D$12="Labour force"),('Ave model'!C22*E$51),""),""),"")</f>
      </c>
      <c r="F70" s="62">
        <f>IF('Ave model'!D22&lt;&gt;0,IF(SUM(F$16)&gt;0,IF(OR($D$12="Employed",$D$12="Labour force"),('Ave model'!D22*F$51),""),""),"")</f>
      </c>
      <c r="G70" s="62">
        <f>IF('Ave model'!E22&lt;&gt;0,IF(SUM(G$16)&gt;0,IF(OR($D$12="Employed",$D$12="Labour force"),('Ave model'!E22*G$51),""),""),"")</f>
      </c>
      <c r="H70" s="62">
        <f>IF('Ave model'!F22&lt;&gt;0,IF(SUM(H$16)&gt;0,IF(OR($D$12="Employed",$D$12="Labour force"),('Ave model'!F22*H$51),""),""),"")</f>
      </c>
      <c r="I70" s="62">
        <f>IF('Ave model'!G22&lt;&gt;0,IF(SUM(I$16)&gt;0,IF(OR($D$12="Employed",$D$12="Labour force"),('Ave model'!G22*I$51),""),""),"")</f>
      </c>
      <c r="J70" s="62">
        <f>IF('Ave model'!H22&lt;&gt;0,IF(SUM(J$16)&gt;0,IF(OR($D$12="Employed",$D$12="Labour force"),('Ave model'!H22*J$51),""),""),"")</f>
      </c>
      <c r="K70" s="62">
        <f>IF('Ave model'!I22&lt;&gt;0,IF(SUM(K$16)&gt;0,IF(OR($D$12="Employed",$D$12="Labour force"),('Ave model'!I22*K$51),""),""),"")</f>
      </c>
      <c r="L70" s="196">
        <f>IF('Ave model'!J22&lt;&gt;0,IF(SUM(L$16)&gt;0,IF(OR($D$12="Employed",$D$12="Labour force"),('Ave model'!J22*L$51),""),""),"")</f>
      </c>
    </row>
    <row r="71" spans="1:12" ht="12" customHeight="1" hidden="1">
      <c r="A71" s="156" t="s">
        <v>230</v>
      </c>
      <c r="B71" s="56"/>
      <c r="C71" s="56"/>
      <c r="D71" s="62">
        <f>IF('Ave model'!B23&lt;&gt;0,IF(SUM(D$16)&gt;0,IF(OR($D$12="Employed",$D$12="Labour force"),('Ave model'!B23*D$51),""),""),"")</f>
      </c>
      <c r="E71" s="62">
        <f>IF('Ave model'!C23&lt;&gt;0,IF(SUM(E$16)&gt;0,IF(OR($D$12="Employed",$D$12="Labour force"),('Ave model'!C23*E$51),""),""),"")</f>
      </c>
      <c r="F71" s="62">
        <f>IF('Ave model'!D23&lt;&gt;0,IF(SUM(F$16)&gt;0,IF(OR($D$12="Employed",$D$12="Labour force"),('Ave model'!D23*F$51),""),""),"")</f>
      </c>
      <c r="G71" s="62">
        <f>IF('Ave model'!E23&lt;&gt;0,IF(SUM(G$16)&gt;0,IF(OR($D$12="Employed",$D$12="Labour force"),('Ave model'!E23*G$51),""),""),"")</f>
      </c>
      <c r="H71" s="62">
        <f>IF('Ave model'!F23&lt;&gt;0,IF(SUM(H$16)&gt;0,IF(OR($D$12="Employed",$D$12="Labour force"),('Ave model'!F23*H$51),""),""),"")</f>
      </c>
      <c r="I71" s="62">
        <f>IF('Ave model'!G23&lt;&gt;0,IF(SUM(I$16)&gt;0,IF(OR($D$12="Employed",$D$12="Labour force"),('Ave model'!G23*I$51),""),""),"")</f>
      </c>
      <c r="J71" s="62">
        <f>IF('Ave model'!H23&lt;&gt;0,IF(SUM(J$16)&gt;0,IF(OR($D$12="Employed",$D$12="Labour force"),('Ave model'!H23*J$51),""),""),"")</f>
      </c>
      <c r="K71" s="62">
        <f>IF('Ave model'!I23&lt;&gt;0,IF(SUM(K$16)&gt;0,IF(OR($D$12="Employed",$D$12="Labour force"),('Ave model'!I23*K$51),""),""),"")</f>
      </c>
      <c r="L71" s="196">
        <f>IF('Ave model'!J23&lt;&gt;0,IF(SUM(L$16)&gt;0,IF(OR($D$12="Employed",$D$12="Labour force"),('Ave model'!J23*L$51),""),""),"")</f>
      </c>
    </row>
    <row r="72" spans="1:12" ht="12" customHeight="1" hidden="1">
      <c r="A72" s="156" t="s">
        <v>231</v>
      </c>
      <c r="B72" s="56"/>
      <c r="C72" s="56"/>
      <c r="D72" s="62">
        <f>IF('Ave model'!B24&lt;&gt;0,IF(SUM(D$16)&gt;0,IF(OR($D$12="Employed",$D$12="Labour force"),('Ave model'!B24*D$51),""),""),"")</f>
      </c>
      <c r="E72" s="62">
        <f>IF('Ave model'!C24&lt;&gt;0,IF(SUM(E$16)&gt;0,IF(OR($D$12="Employed",$D$12="Labour force"),('Ave model'!C24*E$51),""),""),"")</f>
      </c>
      <c r="F72" s="62">
        <f>IF('Ave model'!D24&lt;&gt;0,IF(SUM(F$16)&gt;0,IF(OR($D$12="Employed",$D$12="Labour force"),('Ave model'!D24*F$51),""),""),"")</f>
      </c>
      <c r="G72" s="62">
        <f>IF('Ave model'!E24&lt;&gt;0,IF(SUM(G$16)&gt;0,IF(OR($D$12="Employed",$D$12="Labour force"),('Ave model'!E24*G$51),""),""),"")</f>
      </c>
      <c r="H72" s="62">
        <f>IF('Ave model'!F24&lt;&gt;0,IF(SUM(H$16)&gt;0,IF(OR($D$12="Employed",$D$12="Labour force"),('Ave model'!F24*H$51),""),""),"")</f>
      </c>
      <c r="I72" s="62">
        <f>IF('Ave model'!G24&lt;&gt;0,IF(SUM(I$16)&gt;0,IF(OR($D$12="Employed",$D$12="Labour force"),('Ave model'!G24*I$51),""),""),"")</f>
      </c>
      <c r="J72" s="62">
        <f>IF('Ave model'!H24&lt;&gt;0,IF(SUM(J$16)&gt;0,IF(OR($D$12="Employed",$D$12="Labour force"),('Ave model'!H24*J$51),""),""),"")</f>
      </c>
      <c r="K72" s="62">
        <f>IF('Ave model'!I24&lt;&gt;0,IF(SUM(K$16)&gt;0,IF(OR($D$12="Employed",$D$12="Labour force"),('Ave model'!I24*K$51),""),""),"")</f>
      </c>
      <c r="L72" s="196">
        <f>IF('Ave model'!J24&lt;&gt;0,IF(SUM(L$16)&gt;0,IF(OR($D$12="Employed",$D$12="Labour force"),('Ave model'!J24*L$51),""),""),"")</f>
      </c>
    </row>
    <row r="73" spans="1:12" ht="12" customHeight="1" hidden="1">
      <c r="A73" s="156" t="s">
        <v>274</v>
      </c>
      <c r="B73" s="56"/>
      <c r="C73" s="56"/>
      <c r="D73" s="62">
        <f>IF('Ave model'!B25&lt;&gt;0,IF(SUM(D$16)&gt;0,IF(OR($D$12="Employed",$D$12="Labour force"),('Ave model'!B25*D$51),""),""),"")</f>
      </c>
      <c r="E73" s="62">
        <f>IF('Ave model'!C25&lt;&gt;0,IF(SUM(E$16)&gt;0,IF(OR($D$12="Employed",$D$12="Labour force"),('Ave model'!C25*E$51),""),""),"")</f>
      </c>
      <c r="F73" s="62">
        <f>IF('Ave model'!D25&lt;&gt;0,IF(SUM(F$16)&gt;0,IF(OR($D$12="Employed",$D$12="Labour force"),('Ave model'!D25*F$51),""),""),"")</f>
      </c>
      <c r="G73" s="62">
        <f>IF('Ave model'!E25&lt;&gt;0,IF(SUM(G$16)&gt;0,IF(OR($D$12="Employed",$D$12="Labour force"),('Ave model'!E25*G$51),""),""),"")</f>
      </c>
      <c r="H73" s="62">
        <f>IF('Ave model'!F25&lt;&gt;0,IF(SUM(H$16)&gt;0,IF(OR($D$12="Employed",$D$12="Labour force"),('Ave model'!F25*H$51),""),""),"")</f>
      </c>
      <c r="I73" s="62">
        <f>IF('Ave model'!G25&lt;&gt;0,IF(SUM(I$16)&gt;0,IF(OR($D$12="Employed",$D$12="Labour force"),('Ave model'!G25*I$51),""),""),"")</f>
      </c>
      <c r="J73" s="62">
        <f>IF('Ave model'!H25&lt;&gt;0,IF(SUM(J$16)&gt;0,IF(OR($D$12="Employed",$D$12="Labour force"),('Ave model'!H25*J$51),""),""),"")</f>
      </c>
      <c r="K73" s="62">
        <f>IF('Ave model'!I25&lt;&gt;0,IF(SUM(K$16)&gt;0,IF(OR($D$12="Employed",$D$12="Labour force"),('Ave model'!I25*K$51),""),""),"")</f>
      </c>
      <c r="L73" s="196">
        <f>IF('Ave model'!J25&lt;&gt;0,IF(SUM(L$16)&gt;0,IF(OR($D$12="Employed",$D$12="Labour force"),('Ave model'!J25*L$51),""),""),"")</f>
      </c>
    </row>
    <row r="74" spans="1:12" ht="12" customHeight="1" hidden="1">
      <c r="A74" s="156" t="s">
        <v>232</v>
      </c>
      <c r="B74" s="56"/>
      <c r="C74" s="56"/>
      <c r="D74" s="62">
        <f>IF('Ave model'!B26&lt;&gt;0,IF(SUM(D$16)&gt;0,IF(OR($D$12="Employed",$D$12="Labour force"),('Ave model'!B26*D$51),""),""),"")</f>
      </c>
      <c r="E74" s="62">
        <f>IF('Ave model'!C26&lt;&gt;0,IF(SUM(E$16)&gt;0,IF(OR($D$12="Employed",$D$12="Labour force"),('Ave model'!C26*E$51),""),""),"")</f>
      </c>
      <c r="F74" s="62">
        <f>IF('Ave model'!D26&lt;&gt;0,IF(SUM(F$16)&gt;0,IF(OR($D$12="Employed",$D$12="Labour force"),('Ave model'!D26*F$51),""),""),"")</f>
      </c>
      <c r="G74" s="62">
        <f>IF('Ave model'!E26&lt;&gt;0,IF(SUM(G$16)&gt;0,IF(OR($D$12="Employed",$D$12="Labour force"),('Ave model'!E26*G$51),""),""),"")</f>
      </c>
      <c r="H74" s="62">
        <f>IF('Ave model'!F26&lt;&gt;0,IF(SUM(H$16)&gt;0,IF(OR($D$12="Employed",$D$12="Labour force"),('Ave model'!F26*H$51),""),""),"")</f>
      </c>
      <c r="I74" s="62">
        <f>IF('Ave model'!G26&lt;&gt;0,IF(SUM(I$16)&gt;0,IF(OR($D$12="Employed",$D$12="Labour force"),('Ave model'!G26*I$51),""),""),"")</f>
      </c>
      <c r="J74" s="62">
        <f>IF('Ave model'!H26&lt;&gt;0,IF(SUM(J$16)&gt;0,IF(OR($D$12="Employed",$D$12="Labour force"),('Ave model'!H26*J$51),""),""),"")</f>
      </c>
      <c r="K74" s="62">
        <f>IF('Ave model'!I26&lt;&gt;0,IF(SUM(K$16)&gt;0,IF(OR($D$12="Employed",$D$12="Labour force"),('Ave model'!I26*K$51),""),""),"")</f>
      </c>
      <c r="L74" s="196">
        <f>IF('Ave model'!J26&lt;&gt;0,IF(SUM(L$16)&gt;0,IF(OR($D$12="Employed",$D$12="Labour force"),('Ave model'!J26*L$51),""),""),"")</f>
      </c>
    </row>
    <row r="75" spans="1:12" ht="12" customHeight="1" hidden="1">
      <c r="A75" s="156" t="s">
        <v>233</v>
      </c>
      <c r="B75" s="56"/>
      <c r="C75" s="56"/>
      <c r="D75" s="62">
        <f>IF('Ave model'!B27&lt;&gt;0,IF(SUM(D$16)&gt;0,IF(OR($D$12="Employed",$D$12="Labour force"),('Ave model'!B27*D$51),""),""),"")</f>
      </c>
      <c r="E75" s="62">
        <f>IF('Ave model'!C27&lt;&gt;0,IF(SUM(E$16)&gt;0,IF(OR($D$12="Employed",$D$12="Labour force"),('Ave model'!C27*E$51),""),""),"")</f>
      </c>
      <c r="F75" s="62">
        <f>IF('Ave model'!D27&lt;&gt;0,IF(SUM(F$16)&gt;0,IF(OR($D$12="Employed",$D$12="Labour force"),('Ave model'!D27*F$51),""),""),"")</f>
      </c>
      <c r="G75" s="62">
        <f>IF('Ave model'!E27&lt;&gt;0,IF(SUM(G$16)&gt;0,IF(OR($D$12="Employed",$D$12="Labour force"),('Ave model'!E27*G$51),""),""),"")</f>
      </c>
      <c r="H75" s="62">
        <f>IF('Ave model'!F27&lt;&gt;0,IF(SUM(H$16)&gt;0,IF(OR($D$12="Employed",$D$12="Labour force"),('Ave model'!F27*H$51),""),""),"")</f>
      </c>
      <c r="I75" s="62">
        <f>IF('Ave model'!G27&lt;&gt;0,IF(SUM(I$16)&gt;0,IF(OR($D$12="Employed",$D$12="Labour force"),('Ave model'!G27*I$51),""),""),"")</f>
      </c>
      <c r="J75" s="62">
        <f>IF('Ave model'!H27&lt;&gt;0,IF(SUM(J$16)&gt;0,IF(OR($D$12="Employed",$D$12="Labour force"),('Ave model'!H27*J$51),""),""),"")</f>
      </c>
      <c r="K75" s="62">
        <f>IF('Ave model'!I27&lt;&gt;0,IF(SUM(K$16)&gt;0,IF(OR($D$12="Employed",$D$12="Labour force"),('Ave model'!I27*K$51),""),""),"")</f>
      </c>
      <c r="L75" s="196">
        <f>IF('Ave model'!J27&lt;&gt;0,IF(SUM(L$16)&gt;0,IF(OR($D$12="Employed",$D$12="Labour force"),('Ave model'!J27*L$51),""),""),"")</f>
      </c>
    </row>
    <row r="76" spans="1:12" ht="12" customHeight="1" hidden="1">
      <c r="A76" s="156" t="s">
        <v>275</v>
      </c>
      <c r="B76" s="56"/>
      <c r="C76" s="56"/>
      <c r="D76" s="62">
        <f>IF('Ave model'!B28&lt;&gt;0,IF(SUM(D$16)&gt;0,IF(OR($D$12="Employed",$D$12="Labour force"),('Ave model'!B28*D$51),""),""),"")</f>
      </c>
      <c r="E76" s="62">
        <f>IF('Ave model'!C28&lt;&gt;0,IF(SUM(E$16)&gt;0,IF(OR($D$12="Employed",$D$12="Labour force"),('Ave model'!C28*E$51),""),""),"")</f>
      </c>
      <c r="F76" s="62">
        <f>IF('Ave model'!D28&lt;&gt;0,IF(SUM(F$16)&gt;0,IF(OR($D$12="Employed",$D$12="Labour force"),('Ave model'!D28*F$51),""),""),"")</f>
      </c>
      <c r="G76" s="62">
        <f>IF('Ave model'!E28&lt;&gt;0,IF(SUM(G$16)&gt;0,IF(OR($D$12="Employed",$D$12="Labour force"),('Ave model'!E28*G$51),""),""),"")</f>
      </c>
      <c r="H76" s="62">
        <f>IF('Ave model'!F28&lt;&gt;0,IF(SUM(H$16)&gt;0,IF(OR($D$12="Employed",$D$12="Labour force"),('Ave model'!F28*H$51),""),""),"")</f>
      </c>
      <c r="I76" s="62">
        <f>IF('Ave model'!G28&lt;&gt;0,IF(SUM(I$16)&gt;0,IF(OR($D$12="Employed",$D$12="Labour force"),('Ave model'!G28*I$51),""),""),"")</f>
      </c>
      <c r="J76" s="62">
        <f>IF('Ave model'!H28&lt;&gt;0,IF(SUM(J$16)&gt;0,IF(OR($D$12="Employed",$D$12="Labour force"),('Ave model'!H28*J$51),""),""),"")</f>
      </c>
      <c r="K76" s="62">
        <f>IF('Ave model'!I28&lt;&gt;0,IF(SUM(K$16)&gt;0,IF(OR($D$12="Employed",$D$12="Labour force"),('Ave model'!I28*K$51),""),""),"")</f>
      </c>
      <c r="L76" s="196">
        <f>IF('Ave model'!J28&lt;&gt;0,IF(SUM(L$16)&gt;0,IF(OR($D$12="Employed",$D$12="Labour force"),('Ave model'!J28*L$51),""),""),"")</f>
      </c>
    </row>
    <row r="77" spans="1:12" ht="12" customHeight="1" hidden="1">
      <c r="A77" s="156" t="s">
        <v>234</v>
      </c>
      <c r="B77" s="56"/>
      <c r="C77" s="56"/>
      <c r="D77" s="62">
        <f>IF('Ave model'!B29&lt;&gt;0,IF(SUM(D$16)&gt;0,IF(OR($D$12="Employed",$D$12="Labour force"),('Ave model'!B29*D$51),""),""),"")</f>
      </c>
      <c r="E77" s="62">
        <f>IF('Ave model'!C29&lt;&gt;0,IF(SUM(E$16)&gt;0,IF(OR($D$12="Employed",$D$12="Labour force"),('Ave model'!C29*E$51),""),""),"")</f>
      </c>
      <c r="F77" s="62">
        <f>IF('Ave model'!D29&lt;&gt;0,IF(SUM(F$16)&gt;0,IF(OR($D$12="Employed",$D$12="Labour force"),('Ave model'!D29*F$51),""),""),"")</f>
      </c>
      <c r="G77" s="62">
        <f>IF('Ave model'!E29&lt;&gt;0,IF(SUM(G$16)&gt;0,IF(OR($D$12="Employed",$D$12="Labour force"),('Ave model'!E29*G$51),""),""),"")</f>
      </c>
      <c r="H77" s="62">
        <f>IF('Ave model'!F29&lt;&gt;0,IF(SUM(H$16)&gt;0,IF(OR($D$12="Employed",$D$12="Labour force"),('Ave model'!F29*H$51),""),""),"")</f>
      </c>
      <c r="I77" s="62">
        <f>IF('Ave model'!G29&lt;&gt;0,IF(SUM(I$16)&gt;0,IF(OR($D$12="Employed",$D$12="Labour force"),('Ave model'!G29*I$51),""),""),"")</f>
      </c>
      <c r="J77" s="62">
        <f>IF('Ave model'!H29&lt;&gt;0,IF(SUM(J$16)&gt;0,IF(OR($D$12="Employed",$D$12="Labour force"),('Ave model'!H29*J$51),""),""),"")</f>
      </c>
      <c r="K77" s="62">
        <f>IF('Ave model'!I29&lt;&gt;0,IF(SUM(K$16)&gt;0,IF(OR($D$12="Employed",$D$12="Labour force"),('Ave model'!I29*K$51),""),""),"")</f>
      </c>
      <c r="L77" s="196">
        <f>IF('Ave model'!J29&lt;&gt;0,IF(SUM(L$16)&gt;0,IF(OR($D$12="Employed",$D$12="Labour force"),('Ave model'!J29*L$51),""),""),"")</f>
      </c>
    </row>
    <row r="78" spans="1:12" ht="12" customHeight="1" hidden="1">
      <c r="A78" s="156" t="s">
        <v>235</v>
      </c>
      <c r="B78" s="56"/>
      <c r="C78" s="56"/>
      <c r="D78" s="62">
        <f>IF('Ave model'!B30&lt;&gt;0,IF(SUM(D$16)&gt;0,IF(OR($D$12="Employed",$D$12="Labour force"),('Ave model'!B30*D$51),""),""),"")</f>
      </c>
      <c r="E78" s="62">
        <f>IF('Ave model'!C30&lt;&gt;0,IF(SUM(E$16)&gt;0,IF(OR($D$12="Employed",$D$12="Labour force"),('Ave model'!C30*E$51),""),""),"")</f>
      </c>
      <c r="F78" s="62">
        <f>IF('Ave model'!D30&lt;&gt;0,IF(SUM(F$16)&gt;0,IF(OR($D$12="Employed",$D$12="Labour force"),('Ave model'!D30*F$51),""),""),"")</f>
      </c>
      <c r="G78" s="62">
        <f>IF('Ave model'!E30&lt;&gt;0,IF(SUM(G$16)&gt;0,IF(OR($D$12="Employed",$D$12="Labour force"),('Ave model'!E30*G$51),""),""),"")</f>
      </c>
      <c r="H78" s="62">
        <f>IF('Ave model'!F30&lt;&gt;0,IF(SUM(H$16)&gt;0,IF(OR($D$12="Employed",$D$12="Labour force"),('Ave model'!F30*H$51),""),""),"")</f>
      </c>
      <c r="I78" s="62">
        <f>IF('Ave model'!G30&lt;&gt;0,IF(SUM(I$16)&gt;0,IF(OR($D$12="Employed",$D$12="Labour force"),('Ave model'!G30*I$51),""),""),"")</f>
      </c>
      <c r="J78" s="62">
        <f>IF('Ave model'!H30&lt;&gt;0,IF(SUM(J$16)&gt;0,IF(OR($D$12="Employed",$D$12="Labour force"),('Ave model'!H30*J$51),""),""),"")</f>
      </c>
      <c r="K78" s="62">
        <f>IF('Ave model'!I30&lt;&gt;0,IF(SUM(K$16)&gt;0,IF(OR($D$12="Employed",$D$12="Labour force"),('Ave model'!I30*K$51),""),""),"")</f>
      </c>
      <c r="L78" s="196">
        <f>IF('Ave model'!J30&lt;&gt;0,IF(SUM(L$16)&gt;0,IF(OR($D$12="Employed",$D$12="Labour force"),('Ave model'!J30*L$51),""),""),"")</f>
      </c>
    </row>
    <row r="79" spans="1:12" ht="12" customHeight="1" hidden="1">
      <c r="A79" s="156" t="s">
        <v>276</v>
      </c>
      <c r="B79" s="56"/>
      <c r="C79" s="56"/>
      <c r="D79" s="62">
        <f>IF('Ave model'!B31&lt;&gt;0,IF(SUM(D$16)&gt;0,IF(OR($D$12="Employed",$D$12="Labour force"),('Ave model'!B31*D$51),""),""),"")</f>
      </c>
      <c r="E79" s="62">
        <f>IF('Ave model'!C31&lt;&gt;0,IF(SUM(E$16)&gt;0,IF(OR($D$12="Employed",$D$12="Labour force"),('Ave model'!C31*E$51),""),""),"")</f>
      </c>
      <c r="F79" s="62">
        <f>IF('Ave model'!D31&lt;&gt;0,IF(SUM(F$16)&gt;0,IF(OR($D$12="Employed",$D$12="Labour force"),('Ave model'!D31*F$51),""),""),"")</f>
      </c>
      <c r="G79" s="62">
        <f>IF('Ave model'!E31&lt;&gt;0,IF(SUM(G$16)&gt;0,IF(OR($D$12="Employed",$D$12="Labour force"),('Ave model'!E31*G$51),""),""),"")</f>
      </c>
      <c r="H79" s="62">
        <f>IF('Ave model'!F31&lt;&gt;0,IF(SUM(H$16)&gt;0,IF(OR($D$12="Employed",$D$12="Labour force"),('Ave model'!F31*H$51),""),""),"")</f>
      </c>
      <c r="I79" s="62">
        <f>IF('Ave model'!G31&lt;&gt;0,IF(SUM(I$16)&gt;0,IF(OR($D$12="Employed",$D$12="Labour force"),('Ave model'!G31*I$51),""),""),"")</f>
      </c>
      <c r="J79" s="62">
        <f>IF('Ave model'!H31&lt;&gt;0,IF(SUM(J$16)&gt;0,IF(OR($D$12="Employed",$D$12="Labour force"),('Ave model'!H31*J$51),""),""),"")</f>
      </c>
      <c r="K79" s="62">
        <f>IF('Ave model'!I31&lt;&gt;0,IF(SUM(K$16)&gt;0,IF(OR($D$12="Employed",$D$12="Labour force"),('Ave model'!I31*K$51),""),""),"")</f>
      </c>
      <c r="L79" s="196">
        <f>IF('Ave model'!J31&lt;&gt;0,IF(SUM(L$16)&gt;0,IF(OR($D$12="Employed",$D$12="Labour force"),('Ave model'!J31*L$51),""),""),"")</f>
      </c>
    </row>
    <row r="80" spans="1:12" ht="12" customHeight="1" hidden="1">
      <c r="A80" s="156" t="s">
        <v>236</v>
      </c>
      <c r="B80" s="56"/>
      <c r="C80" s="56"/>
      <c r="D80" s="62">
        <f>IF('Ave model'!B32&lt;&gt;0,IF(SUM(D$16)&gt;0,IF(OR($D$12="Employed",$D$12="Labour force"),('Ave model'!B32*D$51),""),""),"")</f>
      </c>
      <c r="E80" s="62">
        <f>IF('Ave model'!C32&lt;&gt;0,IF(SUM(E$16)&gt;0,IF(OR($D$12="Employed",$D$12="Labour force"),('Ave model'!C32*E$51),""),""),"")</f>
      </c>
      <c r="F80" s="62">
        <f>IF('Ave model'!D32&lt;&gt;0,IF(SUM(F$16)&gt;0,IF(OR($D$12="Employed",$D$12="Labour force"),('Ave model'!D32*F$51),""),""),"")</f>
      </c>
      <c r="G80" s="62">
        <f>IF('Ave model'!E32&lt;&gt;0,IF(SUM(G$16)&gt;0,IF(OR($D$12="Employed",$D$12="Labour force"),('Ave model'!E32*G$51),""),""),"")</f>
      </c>
      <c r="H80" s="62">
        <f>IF('Ave model'!F32&lt;&gt;0,IF(SUM(H$16)&gt;0,IF(OR($D$12="Employed",$D$12="Labour force"),('Ave model'!F32*H$51),""),""),"")</f>
      </c>
      <c r="I80" s="62">
        <f>IF('Ave model'!G32&lt;&gt;0,IF(SUM(I$16)&gt;0,IF(OR($D$12="Employed",$D$12="Labour force"),('Ave model'!G32*I$51),""),""),"")</f>
      </c>
      <c r="J80" s="62">
        <f>IF('Ave model'!H32&lt;&gt;0,IF(SUM(J$16)&gt;0,IF(OR($D$12="Employed",$D$12="Labour force"),('Ave model'!H32*J$51),""),""),"")</f>
      </c>
      <c r="K80" s="62">
        <f>IF('Ave model'!I32&lt;&gt;0,IF(SUM(K$16)&gt;0,IF(OR($D$12="Employed",$D$12="Labour force"),('Ave model'!I32*K$51),""),""),"")</f>
      </c>
      <c r="L80" s="196">
        <f>IF('Ave model'!J32&lt;&gt;0,IF(SUM(L$16)&gt;0,IF(OR($D$12="Employed",$D$12="Labour force"),('Ave model'!J32*L$51),""),""),"")</f>
      </c>
    </row>
    <row r="81" spans="1:12" ht="12" customHeight="1" hidden="1">
      <c r="A81" s="156" t="s">
        <v>237</v>
      </c>
      <c r="B81" s="56"/>
      <c r="C81" s="56"/>
      <c r="D81" s="62">
        <f>IF('Ave model'!B33&lt;&gt;0,IF(SUM(D$16)&gt;0,IF(OR($D$12="Employed",$D$12="Labour force"),('Ave model'!B33*D$51),""),""),"")</f>
      </c>
      <c r="E81" s="62">
        <f>IF('Ave model'!C33&lt;&gt;0,IF(SUM(E$16)&gt;0,IF(OR($D$12="Employed",$D$12="Labour force"),('Ave model'!C33*E$51),""),""),"")</f>
      </c>
      <c r="F81" s="62">
        <f>IF('Ave model'!D33&lt;&gt;0,IF(SUM(F$16)&gt;0,IF(OR($D$12="Employed",$D$12="Labour force"),('Ave model'!D33*F$51),""),""),"")</f>
      </c>
      <c r="G81" s="62">
        <f>IF('Ave model'!E33&lt;&gt;0,IF(SUM(G$16)&gt;0,IF(OR($D$12="Employed",$D$12="Labour force"),('Ave model'!E33*G$51),""),""),"")</f>
      </c>
      <c r="H81" s="62">
        <f>IF('Ave model'!F33&lt;&gt;0,IF(SUM(H$16)&gt;0,IF(OR($D$12="Employed",$D$12="Labour force"),('Ave model'!F33*H$51),""),""),"")</f>
      </c>
      <c r="I81" s="62">
        <f>IF('Ave model'!G33&lt;&gt;0,IF(SUM(I$16)&gt;0,IF(OR($D$12="Employed",$D$12="Labour force"),('Ave model'!G33*I$51),""),""),"")</f>
      </c>
      <c r="J81" s="62">
        <f>IF('Ave model'!H33&lt;&gt;0,IF(SUM(J$16)&gt;0,IF(OR($D$12="Employed",$D$12="Labour force"),('Ave model'!H33*J$51),""),""),"")</f>
      </c>
      <c r="K81" s="62">
        <f>IF('Ave model'!I33&lt;&gt;0,IF(SUM(K$16)&gt;0,IF(OR($D$12="Employed",$D$12="Labour force"),('Ave model'!I33*K$51),""),""),"")</f>
      </c>
      <c r="L81" s="196">
        <f>IF('Ave model'!J33&lt;&gt;0,IF(SUM(L$16)&gt;0,IF(OR($D$12="Employed",$D$12="Labour force"),('Ave model'!J33*L$51),""),""),"")</f>
      </c>
    </row>
    <row r="82" spans="1:12" ht="12" customHeight="1" hidden="1">
      <c r="A82" s="156" t="s">
        <v>277</v>
      </c>
      <c r="B82" s="56"/>
      <c r="C82" s="56"/>
      <c r="D82" s="62">
        <f>IF('Ave model'!B34&lt;&gt;0,IF(SUM(D$16)&gt;0,IF(OR($D$12="Employed",$D$12="Labour force"),('Ave model'!B34*D$51),""),""),"")</f>
      </c>
      <c r="E82" s="62">
        <f>IF('Ave model'!C34&lt;&gt;0,IF(SUM(E$16)&gt;0,IF(OR($D$12="Employed",$D$12="Labour force"),('Ave model'!C34*E$51),""),""),"")</f>
      </c>
      <c r="F82" s="62">
        <f>IF('Ave model'!D34&lt;&gt;0,IF(SUM(F$16)&gt;0,IF(OR($D$12="Employed",$D$12="Labour force"),('Ave model'!D34*F$51),""),""),"")</f>
      </c>
      <c r="G82" s="62">
        <f>IF('Ave model'!E34&lt;&gt;0,IF(SUM(G$16)&gt;0,IF(OR($D$12="Employed",$D$12="Labour force"),('Ave model'!E34*G$51),""),""),"")</f>
      </c>
      <c r="H82" s="62">
        <f>IF('Ave model'!F34&lt;&gt;0,IF(SUM(H$16)&gt;0,IF(OR($D$12="Employed",$D$12="Labour force"),('Ave model'!F34*H$51),""),""),"")</f>
      </c>
      <c r="I82" s="62">
        <f>IF('Ave model'!G34&lt;&gt;0,IF(SUM(I$16)&gt;0,IF(OR($D$12="Employed",$D$12="Labour force"),('Ave model'!G34*I$51),""),""),"")</f>
      </c>
      <c r="J82" s="62">
        <f>IF('Ave model'!H34&lt;&gt;0,IF(SUM(J$16)&gt;0,IF(OR($D$12="Employed",$D$12="Labour force"),('Ave model'!H34*J$51),""),""),"")</f>
      </c>
      <c r="K82" s="62">
        <f>IF('Ave model'!I34&lt;&gt;0,IF(SUM(K$16)&gt;0,IF(OR($D$12="Employed",$D$12="Labour force"),('Ave model'!I34*K$51),""),""),"")</f>
      </c>
      <c r="L82" s="196">
        <f>IF('Ave model'!J34&lt;&gt;0,IF(SUM(L$16)&gt;0,IF(OR($D$12="Employed",$D$12="Labour force"),('Ave model'!J34*L$51),""),""),"")</f>
      </c>
    </row>
    <row r="83" spans="1:12" ht="12" customHeight="1" hidden="1">
      <c r="A83" s="156" t="s">
        <v>238</v>
      </c>
      <c r="B83" s="56"/>
      <c r="C83" s="56"/>
      <c r="D83" s="62">
        <f>IF('Ave model'!B35&lt;&gt;0,IF(SUM(D$16)&gt;0,IF(OR($D$12="Employed",$D$12="Labour force"),('Ave model'!B35*D$51),""),""),"")</f>
      </c>
      <c r="E83" s="62">
        <f>IF('Ave model'!C35&lt;&gt;0,IF(SUM(E$16)&gt;0,IF(OR($D$12="Employed",$D$12="Labour force"),('Ave model'!C35*E$51),""),""),"")</f>
      </c>
      <c r="F83" s="62">
        <f>IF('Ave model'!D35&lt;&gt;0,IF(SUM(F$16)&gt;0,IF(OR($D$12="Employed",$D$12="Labour force"),('Ave model'!D35*F$51),""),""),"")</f>
      </c>
      <c r="G83" s="62">
        <f>IF('Ave model'!E35&lt;&gt;0,IF(SUM(G$16)&gt;0,IF(OR($D$12="Employed",$D$12="Labour force"),('Ave model'!E35*G$51),""),""),"")</f>
      </c>
      <c r="H83" s="62">
        <f>IF('Ave model'!F35&lt;&gt;0,IF(SUM(H$16)&gt;0,IF(OR($D$12="Employed",$D$12="Labour force"),('Ave model'!F35*H$51),""),""),"")</f>
      </c>
      <c r="I83" s="62">
        <f>IF('Ave model'!G35&lt;&gt;0,IF(SUM(I$16)&gt;0,IF(OR($D$12="Employed",$D$12="Labour force"),('Ave model'!G35*I$51),""),""),"")</f>
      </c>
      <c r="J83" s="62">
        <f>IF('Ave model'!H35&lt;&gt;0,IF(SUM(J$16)&gt;0,IF(OR($D$12="Employed",$D$12="Labour force"),('Ave model'!H35*J$51),""),""),"")</f>
      </c>
      <c r="K83" s="62">
        <f>IF('Ave model'!I35&lt;&gt;0,IF(SUM(K$16)&gt;0,IF(OR($D$12="Employed",$D$12="Labour force"),('Ave model'!I35*K$51),""),""),"")</f>
      </c>
      <c r="L83" s="196">
        <f>IF('Ave model'!J35&lt;&gt;0,IF(SUM(L$16)&gt;0,IF(OR($D$12="Employed",$D$12="Labour force"),('Ave model'!J35*L$51),""),""),"")</f>
      </c>
    </row>
    <row r="84" spans="1:12" ht="12" customHeight="1" hidden="1">
      <c r="A84" s="156" t="s">
        <v>239</v>
      </c>
      <c r="B84" s="56"/>
      <c r="C84" s="56"/>
      <c r="D84" s="62">
        <f>IF('Ave model'!B36&lt;&gt;0,IF(SUM(D$16)&gt;0,IF(OR($D$12="Employed",$D$12="Labour force"),('Ave model'!B36*D$51),""),""),"")</f>
      </c>
      <c r="E84" s="62">
        <f>IF('Ave model'!C36&lt;&gt;0,IF(SUM(E$16)&gt;0,IF(OR($D$12="Employed",$D$12="Labour force"),('Ave model'!C36*E$51),""),""),"")</f>
      </c>
      <c r="F84" s="62">
        <f>IF('Ave model'!D36&lt;&gt;0,IF(SUM(F$16)&gt;0,IF(OR($D$12="Employed",$D$12="Labour force"),('Ave model'!D36*F$51),""),""),"")</f>
      </c>
      <c r="G84" s="62">
        <f>IF('Ave model'!E36&lt;&gt;0,IF(SUM(G$16)&gt;0,IF(OR($D$12="Employed",$D$12="Labour force"),('Ave model'!E36*G$51),""),""),"")</f>
      </c>
      <c r="H84" s="62">
        <f>IF('Ave model'!F36&lt;&gt;0,IF(SUM(H$16)&gt;0,IF(OR($D$12="Employed",$D$12="Labour force"),('Ave model'!F36*H$51),""),""),"")</f>
      </c>
      <c r="I84" s="62">
        <f>IF('Ave model'!G36&lt;&gt;0,IF(SUM(I$16)&gt;0,IF(OR($D$12="Employed",$D$12="Labour force"),('Ave model'!G36*I$51),""),""),"")</f>
      </c>
      <c r="J84" s="62">
        <f>IF('Ave model'!H36&lt;&gt;0,IF(SUM(J$16)&gt;0,IF(OR($D$12="Employed",$D$12="Labour force"),('Ave model'!H36*J$51),""),""),"")</f>
      </c>
      <c r="K84" s="62">
        <f>IF('Ave model'!I36&lt;&gt;0,IF(SUM(K$16)&gt;0,IF(OR($D$12="Employed",$D$12="Labour force"),('Ave model'!I36*K$51),""),""),"")</f>
      </c>
      <c r="L84" s="196">
        <f>IF('Ave model'!J36&lt;&gt;0,IF(SUM(L$16)&gt;0,IF(OR($D$12="Employed",$D$12="Labour force"),('Ave model'!J36*L$51),""),""),"")</f>
      </c>
    </row>
    <row r="85" spans="1:12" ht="12" customHeight="1" hidden="1">
      <c r="A85" s="156" t="s">
        <v>240</v>
      </c>
      <c r="B85" s="56"/>
      <c r="C85" s="56"/>
      <c r="D85" s="62">
        <f>IF('Ave model'!B37&lt;&gt;0,IF(SUM(D$16)&gt;0,IF(OR($D$12="Employed",$D$12="Labour force"),('Ave model'!B37*D$51),""),""),"")</f>
      </c>
      <c r="E85" s="62">
        <f>IF('Ave model'!C37&lt;&gt;0,IF(SUM(E$16)&gt;0,IF(OR($D$12="Employed",$D$12="Labour force"),('Ave model'!C37*E$51),""),""),"")</f>
      </c>
      <c r="F85" s="62">
        <f>IF('Ave model'!D37&lt;&gt;0,IF(SUM(F$16)&gt;0,IF(OR($D$12="Employed",$D$12="Labour force"),('Ave model'!D37*F$51),""),""),"")</f>
      </c>
      <c r="G85" s="62">
        <f>IF('Ave model'!E37&lt;&gt;0,IF(SUM(G$16)&gt;0,IF(OR($D$12="Employed",$D$12="Labour force"),('Ave model'!E37*G$51),""),""),"")</f>
      </c>
      <c r="H85" s="62">
        <f>IF('Ave model'!F37&lt;&gt;0,IF(SUM(H$16)&gt;0,IF(OR($D$12="Employed",$D$12="Labour force"),('Ave model'!F37*H$51),""),""),"")</f>
      </c>
      <c r="I85" s="62">
        <f>IF('Ave model'!G37&lt;&gt;0,IF(SUM(I$16)&gt;0,IF(OR($D$12="Employed",$D$12="Labour force"),('Ave model'!G37*I$51),""),""),"")</f>
      </c>
      <c r="J85" s="62">
        <f>IF('Ave model'!H37&lt;&gt;0,IF(SUM(J$16)&gt;0,IF(OR($D$12="Employed",$D$12="Labour force"),('Ave model'!H37*J$51),""),""),"")</f>
      </c>
      <c r="K85" s="62">
        <f>IF('Ave model'!I37&lt;&gt;0,IF(SUM(K$16)&gt;0,IF(OR($D$12="Employed",$D$12="Labour force"),('Ave model'!I37*K$51),""),""),"")</f>
      </c>
      <c r="L85" s="196">
        <f>IF('Ave model'!J37&lt;&gt;0,IF(SUM(L$16)&gt;0,IF(OR($D$12="Employed",$D$12="Labour force"),('Ave model'!J37*L$51),""),""),"")</f>
      </c>
    </row>
    <row r="86" spans="1:12" ht="12" customHeight="1" hidden="1">
      <c r="A86" s="156" t="s">
        <v>241</v>
      </c>
      <c r="B86" s="56"/>
      <c r="C86" s="56"/>
      <c r="D86" s="62">
        <f>IF('Ave model'!B38&lt;&gt;0,IF(SUM(D$16)&gt;0,IF(OR($D$12="Employed",$D$12="Labour force"),('Ave model'!B38*D$51),""),""),"")</f>
      </c>
      <c r="E86" s="62">
        <f>IF('Ave model'!C38&lt;&gt;0,IF(SUM(E$16)&gt;0,IF(OR($D$12="Employed",$D$12="Labour force"),('Ave model'!C38*E$51),""),""),"")</f>
      </c>
      <c r="F86" s="62">
        <f>IF('Ave model'!D38&lt;&gt;0,IF(SUM(F$16)&gt;0,IF(OR($D$12="Employed",$D$12="Labour force"),('Ave model'!D38*F$51),""),""),"")</f>
      </c>
      <c r="G86" s="62">
        <f>IF('Ave model'!E38&lt;&gt;0,IF(SUM(G$16)&gt;0,IF(OR($D$12="Employed",$D$12="Labour force"),('Ave model'!E38*G$51),""),""),"")</f>
      </c>
      <c r="H86" s="62">
        <f>IF('Ave model'!F38&lt;&gt;0,IF(SUM(H$16)&gt;0,IF(OR($D$12="Employed",$D$12="Labour force"),('Ave model'!F38*H$51),""),""),"")</f>
      </c>
      <c r="I86" s="62">
        <f>IF('Ave model'!G38&lt;&gt;0,IF(SUM(I$16)&gt;0,IF(OR($D$12="Employed",$D$12="Labour force"),('Ave model'!G38*I$51),""),""),"")</f>
      </c>
      <c r="J86" s="62">
        <f>IF('Ave model'!H38&lt;&gt;0,IF(SUM(J$16)&gt;0,IF(OR($D$12="Employed",$D$12="Labour force"),('Ave model'!H38*J$51),""),""),"")</f>
      </c>
      <c r="K86" s="62">
        <f>IF('Ave model'!I38&lt;&gt;0,IF(SUM(K$16)&gt;0,IF(OR($D$12="Employed",$D$12="Labour force"),('Ave model'!I38*K$51),""),""),"")</f>
      </c>
      <c r="L86" s="196">
        <f>IF('Ave model'!J38&lt;&gt;0,IF(SUM(L$16)&gt;0,IF(OR($D$12="Employed",$D$12="Labour force"),('Ave model'!J38*L$51),""),""),"")</f>
      </c>
    </row>
    <row r="87" spans="1:12" ht="12" customHeight="1" hidden="1">
      <c r="A87" s="270" t="s">
        <v>242</v>
      </c>
      <c r="B87" s="164"/>
      <c r="C87" s="164"/>
      <c r="D87" s="273">
        <f>IF('Ave model'!B39&lt;&gt;0,IF(SUM(D$16)&gt;0,IF(OR($D$12="Employed",$D$12="Labour force"),('Ave model'!B39*D$51),""),""),"")</f>
      </c>
      <c r="E87" s="273">
        <f>IF('Ave model'!C39&lt;&gt;0,IF(SUM(E$16)&gt;0,IF(OR($D$12="Employed",$D$12="Labour force"),('Ave model'!C39*E$51),""),""),"")</f>
      </c>
      <c r="F87" s="273">
        <f>IF('Ave model'!D39&lt;&gt;0,IF(SUM(F$16)&gt;0,IF(OR($D$12="Employed",$D$12="Labour force"),('Ave model'!D39*F$51),""),""),"")</f>
      </c>
      <c r="G87" s="273">
        <f>IF('Ave model'!E39&lt;&gt;0,IF(SUM(G$16)&gt;0,IF(OR($D$12="Employed",$D$12="Labour force"),('Ave model'!E39*G$51),""),""),"")</f>
      </c>
      <c r="H87" s="273">
        <f>IF('Ave model'!F39&lt;&gt;0,IF(SUM(H$16)&gt;0,IF(OR($D$12="Employed",$D$12="Labour force"),('Ave model'!F39*H$51),""),""),"")</f>
      </c>
      <c r="I87" s="273">
        <f>IF('Ave model'!G39&lt;&gt;0,IF(SUM(I$16)&gt;0,IF(OR($D$12="Employed",$D$12="Labour force"),('Ave model'!G39*I$51),""),""),"")</f>
      </c>
      <c r="J87" s="273">
        <f>IF('Ave model'!H39&lt;&gt;0,IF(SUM(J$16)&gt;0,IF(OR($D$12="Employed",$D$12="Labour force"),('Ave model'!H39*J$51),""),""),"")</f>
      </c>
      <c r="K87" s="273">
        <f>IF('Ave model'!I39&lt;&gt;0,IF(SUM(K$16)&gt;0,IF(OR($D$12="Employed",$D$12="Labour force"),('Ave model'!I39*K$51),""),""),"")</f>
      </c>
      <c r="L87" s="274">
        <f>IF('Ave model'!J39&lt;&gt;0,IF(SUM(L$16)&gt;0,IF(OR($D$12="Employed",$D$12="Labour force"),('Ave model'!J39*L$51),""),""),"")</f>
      </c>
    </row>
    <row r="88" spans="1:12" ht="12" customHeight="1" hidden="1">
      <c r="A88" s="99"/>
      <c r="B88" s="99"/>
      <c r="C88" s="99"/>
      <c r="D88" s="100"/>
      <c r="E88" s="101"/>
      <c r="F88" s="100"/>
      <c r="G88" s="102"/>
      <c r="H88" s="100"/>
      <c r="I88" s="102"/>
      <c r="J88" s="100"/>
      <c r="K88" s="37"/>
      <c r="L88" s="100"/>
    </row>
    <row r="89" spans="1:12" ht="12" customHeight="1" hidden="1">
      <c r="A89" s="225"/>
      <c r="B89" s="226"/>
      <c r="C89" s="226"/>
      <c r="D89" s="272" t="s">
        <v>248</v>
      </c>
      <c r="E89" s="227"/>
      <c r="F89" s="228"/>
      <c r="G89" s="228"/>
      <c r="H89" s="226"/>
      <c r="I89" s="227"/>
      <c r="J89" s="228"/>
      <c r="K89" s="226"/>
      <c r="L89" s="229"/>
    </row>
    <row r="90" spans="1:12" ht="12" customHeight="1" hidden="1">
      <c r="A90" s="230"/>
      <c r="B90" s="57"/>
      <c r="C90" s="57"/>
      <c r="D90" s="231" t="s">
        <v>71</v>
      </c>
      <c r="E90" s="231" t="s">
        <v>73</v>
      </c>
      <c r="F90" s="231" t="s">
        <v>74</v>
      </c>
      <c r="G90" s="231" t="s">
        <v>75</v>
      </c>
      <c r="H90" s="231" t="s">
        <v>76</v>
      </c>
      <c r="I90" s="231" t="s">
        <v>77</v>
      </c>
      <c r="J90" s="231" t="s">
        <v>78</v>
      </c>
      <c r="K90" s="231" t="s">
        <v>79</v>
      </c>
      <c r="L90" s="232" t="s">
        <v>30</v>
      </c>
    </row>
    <row r="91" spans="1:12" ht="12" customHeight="1" hidden="1">
      <c r="A91" s="233" t="s">
        <v>69</v>
      </c>
      <c r="B91" s="234"/>
      <c r="C91" s="234"/>
      <c r="D91" s="235">
        <f>IF(+D$16&gt;0,(SUM(+D$16*10^(+'Ave model'!$M19+'Ave model'!$N19*LOG10(+D$16*1000)+(+'Ave model'!$O19*(LOG10(+D$16*1000)^2)+'Ave model'!$P19*(LOG10(+D$16*1000)-'Ave model'!$R19)*(MAX((LOG10(D$16*1000)-'Ave model'!$R19),0))+'Ave model'!$Q19*(LOG10(+D$16*1000)-'Ave model'!$S19)*MAX((LOG10(D$16*1000)-'Ave model'!$S19),0)))/100)),"")</f>
      </c>
      <c r="E91" s="235">
        <f>IF(+E$16&gt;0,(SUM(+E$16*10^(+'Ave model'!$M20+'Ave model'!$N20*LOG10(+E$16*1000)+(+'Ave model'!$O20*(LOG10(+E$16*1000)^2)+'Ave model'!$P20*(LOG10(+E$16*1000)-'Ave model'!$R20)*(MAX((LOG10(E$16*1000)-'Ave model'!$R20),0))+'Ave model'!$Q20*(LOG10(+E$16*1000)-'Ave model'!$S20)*MAX((LOG10(E$16*1000)-'Ave model'!$S20),0)))/100)),"")</f>
      </c>
      <c r="F91" s="235">
        <f>IF(+F$16&gt;0,(SUM(+F$16*10^(+'Ave model'!$M21+'Ave model'!$N21*LOG10(+F$16*1000)+(+'Ave model'!$O21*(LOG10(+F$16*1000)^2)+'Ave model'!$P21*(LOG10(+F$16*1000)-'Ave model'!$R21)*(MAX((LOG10(F$16*1000)-'Ave model'!$R21),0))+'Ave model'!$Q21*(LOG10(+F$16*1000)-'Ave model'!$S21)*MAX((LOG10(F$16*1000)-'Ave model'!$S21),0)))/100)),"")</f>
      </c>
      <c r="G91" s="235">
        <f>IF(+G$16&gt;0,(SUM(+G$16*10^(+'Ave model'!$M22+'Ave model'!$N22*LOG10(+G$16*1000)+(+'Ave model'!$O22*(LOG10(+G$16*1000)^2)+'Ave model'!$P22*(LOG10(+G$16*1000)-'Ave model'!$R22)*(MAX((LOG10(G$16*1000)-'Ave model'!$R22),0))+'Ave model'!$Q22*(LOG10(+G$16*1000)-'Ave model'!$S22)*MAX((LOG10(G$16*1000)-'Ave model'!$S22),0)))/100)),"")</f>
      </c>
      <c r="H91" s="235">
        <f>IF(+H$16&gt;0,(SUM(+H$16*10^(+'Ave model'!$M23+'Ave model'!$N23*LOG10(+H$16*1000)+(+'Ave model'!$O23*(LOG10(+H$16*1000)^2)+'Ave model'!$P23*(LOG10(+H$16*1000)-'Ave model'!$R23)*(MAX((LOG10(H$16*1000)-'Ave model'!$R23),0))+'Ave model'!$Q23*(LOG10(+H$16*1000)-'Ave model'!$S23)*MAX((LOG10(H$16*1000)-'Ave model'!$S23),0)))/100)),"")</f>
      </c>
      <c r="I91" s="235">
        <f>IF(+I$16&gt;0,(SUM(+I$16*10^(+'Ave model'!$M24+'Ave model'!$N24*LOG10(+I$16*1000)+(+'Ave model'!$O24*(LOG10(+I$16*1000)^2)+'Ave model'!$P24*(LOG10(+I$16*1000)-'Ave model'!$R24)*(MAX((LOG10(I$16*1000)-'Ave model'!$R24),0))+'Ave model'!$Q24*(LOG10(+I$16*1000)-'Ave model'!$S24)*MAX((LOG10(I$16*1000)-'Ave model'!$S24),0)))/100)),"")</f>
      </c>
      <c r="J91" s="235">
        <f>IF(+J$16&gt;0,(SUM(+J$16*10^(+'Ave model'!$M25+'Ave model'!$N25*LOG10(+J$16*1000)+(+'Ave model'!$O25*(LOG10(+J$16*1000)^2)+'Ave model'!$P25*(LOG10(+J$16*1000)-'Ave model'!$R25)*(MAX((LOG10(J$16*1000)-'Ave model'!$R25),0))+'Ave model'!$Q25*(LOG10(+J$16*1000)-'Ave model'!$S25)*MAX((LOG10(J$16*1000)-'Ave model'!$S25),0)))/100)),"")</f>
      </c>
      <c r="K91" s="235">
        <f>IF(+K$16&gt;0,(SUM(+K$16*10^(+'Ave model'!$M26+'Ave model'!$N26*LOG10(+K$16*1000)+(+'Ave model'!$O26*(LOG10(+K$16*1000)^2)+'Ave model'!$P26*(LOG10(+K$16*1000)-'Ave model'!$R26)*(MAX((LOG10(K$16*1000)-'Ave model'!$R26),0))+'Ave model'!$Q26*(LOG10(+K$16*1000)-'Ave model'!$S26)*MAX((LOG10(K$16*1000)-'Ave model'!$S26),0)))/100)),"")</f>
      </c>
      <c r="L91" s="236">
        <f>IF(+L$16&gt;0,(SUM(+L$16*10^(+'Ave model'!$M27+'Ave model'!$N27*LOG10(+L$16*1000)+(+'Ave model'!$O27*(LOG10(+L$16*1000)^2)+'Ave model'!$P27*(LOG10(+L$16*1000)-'Ave model'!$R27)*(MAX((LOG10(L$16*1000)-'Ave model'!$R27),0))+'Ave model'!$Q27*(LOG10(+L$16*1000)-'Ave model'!$S27)*MAX((LOG10(L$16*1000)-'Ave model'!$S27),0)))/100)),"")</f>
      </c>
    </row>
    <row r="92" spans="1:12" ht="12" customHeight="1" hidden="1">
      <c r="A92" s="237" t="s">
        <v>70</v>
      </c>
      <c r="B92" s="238"/>
      <c r="C92" s="238"/>
      <c r="D92" s="239">
        <f>IF(+D$16&gt;0,((D$91/D$16)*100),"")</f>
      </c>
      <c r="E92" s="239">
        <f aca="true" t="shared" si="15" ref="E92:L92">IF(+E$16&gt;0,((E$91/E$16)*100),"")</f>
      </c>
      <c r="F92" s="239">
        <f t="shared" si="15"/>
      </c>
      <c r="G92" s="239">
        <f t="shared" si="15"/>
      </c>
      <c r="H92" s="239">
        <f t="shared" si="15"/>
      </c>
      <c r="I92" s="239">
        <f t="shared" si="15"/>
      </c>
      <c r="J92" s="239">
        <f t="shared" si="15"/>
      </c>
      <c r="K92" s="239">
        <f t="shared" si="15"/>
      </c>
      <c r="L92" s="240">
        <f t="shared" si="15"/>
      </c>
    </row>
    <row r="93" spans="1:12" ht="12" customHeight="1" hidden="1">
      <c r="A93" s="242" t="s">
        <v>55</v>
      </c>
      <c r="B93" s="267"/>
      <c r="C93" s="267"/>
      <c r="D93" s="272" t="s">
        <v>255</v>
      </c>
      <c r="E93" s="267"/>
      <c r="F93" s="267"/>
      <c r="G93" s="267"/>
      <c r="H93" s="267"/>
      <c r="I93" s="267"/>
      <c r="J93" s="267"/>
      <c r="K93" s="267"/>
      <c r="L93" s="268"/>
    </row>
    <row r="94" spans="1:12" ht="12" customHeight="1" hidden="1">
      <c r="A94" s="156" t="s">
        <v>243</v>
      </c>
      <c r="B94" s="56"/>
      <c r="C94" s="56"/>
      <c r="D94" s="62">
        <f>IF('Ave model'!B6&lt;&gt;0,IF(SUM(D$16)&gt;0,IF($D$12="Unemployed",('Ave model'!B6*D$92),""),""),"")</f>
      </c>
      <c r="E94" s="62">
        <f>IF('Ave model'!C6&lt;&gt;0,IF(SUM(E$16)&gt;0,IF($D$12="Unemployed",('Ave model'!C6*E$92),""),""),"")</f>
      </c>
      <c r="F94" s="62">
        <f>IF('Ave model'!D6&lt;&gt;0,IF(SUM(F$16)&gt;0,IF($D$12="Unemployed",('Ave model'!D6*F$92),""),""),"")</f>
      </c>
      <c r="G94" s="62">
        <f>IF('Ave model'!E6&lt;&gt;0,IF(SUM(G$16)&gt;0,IF($D$12="Unemployed",('Ave model'!E6*G$92),""),""),"")</f>
      </c>
      <c r="H94" s="62">
        <f>IF('Ave model'!F6&lt;&gt;0,IF(SUM(H$16)&gt;0,IF($D$12="Unemployed",('Ave model'!F6*H$92),""),""),"")</f>
      </c>
      <c r="I94" s="62">
        <f>IF('Ave model'!G6&lt;&gt;0,IF(SUM(I$16)&gt;0,IF($D$12="Unemployed",('Ave model'!G6*I$92),""),""),"")</f>
      </c>
      <c r="J94" s="62">
        <f>IF('Ave model'!H6&lt;&gt;0,IF(SUM(J$16)&gt;0,IF($D$12="Unemployed",('Ave model'!H6*J$92),""),""),"")</f>
      </c>
      <c r="K94" s="62">
        <f>IF('Ave model'!I6&lt;&gt;0,IF(SUM(K$16)&gt;0,IF($D$12="Unemployed",('Ave model'!I6*K$92),""),""),"")</f>
      </c>
      <c r="L94" s="196">
        <f>IF('Ave model'!J6&lt;&gt;0,IF(SUM(L$16)&gt;0,IF($D$12="Unemployed",('Ave model'!J6*L$92),""),""),"")</f>
      </c>
    </row>
    <row r="95" spans="1:12" ht="12" customHeight="1" hidden="1">
      <c r="A95" s="156" t="s">
        <v>244</v>
      </c>
      <c r="B95" s="56"/>
      <c r="C95" s="56"/>
      <c r="D95" s="62">
        <f>IF('Ave model'!B7&lt;&gt;0,IF(SUM(D$16)&gt;0,IF($D$12="Unemployed",('Ave model'!B7*D$92),""),""),"")</f>
      </c>
      <c r="E95" s="62">
        <f>IF('Ave model'!C7&lt;&gt;0,IF(SUM(E$16)&gt;0,IF($D$12="Unemployed",('Ave model'!C7*E$92),""),""),"")</f>
      </c>
      <c r="F95" s="62">
        <f>IF('Ave model'!D7&lt;&gt;0,IF(SUM(F$16)&gt;0,IF($D$12="Unemployed",('Ave model'!D7*F$92),""),""),"")</f>
      </c>
      <c r="G95" s="62">
        <f>IF('Ave model'!E7&lt;&gt;0,IF(SUM(G$16)&gt;0,IF($D$12="Unemployed",('Ave model'!E7*G$92),""),""),"")</f>
      </c>
      <c r="H95" s="62">
        <f>IF('Ave model'!F7&lt;&gt;0,IF(SUM(H$16)&gt;0,IF($D$12="Unemployed",('Ave model'!F7*H$92),""),""),"")</f>
      </c>
      <c r="I95" s="62">
        <f>IF('Ave model'!G7&lt;&gt;0,IF(SUM(I$16)&gt;0,IF($D$12="Unemployed",('Ave model'!G7*I$92),""),""),"")</f>
      </c>
      <c r="J95" s="62">
        <f>IF('Ave model'!H7&lt;&gt;0,IF(SUM(J$16)&gt;0,IF($D$12="Unemployed",('Ave model'!H7*J$92),""),""),"")</f>
      </c>
      <c r="K95" s="62">
        <f>IF('Ave model'!I7&lt;&gt;0,IF(SUM(K$16)&gt;0,IF($D$12="Unemployed",('Ave model'!I7*K$92),""),""),"")</f>
      </c>
      <c r="L95" s="196">
        <f>IF('Ave model'!J7&lt;&gt;0,IF(SUM(L$16)&gt;0,IF($D$12="Unemployed",('Ave model'!J7*L$92),""),""),"")</f>
      </c>
    </row>
    <row r="96" spans="1:12" ht="12" customHeight="1" hidden="1">
      <c r="A96" s="145" t="s">
        <v>245</v>
      </c>
      <c r="B96" s="84"/>
      <c r="C96" s="84"/>
      <c r="D96" s="62">
        <f>IF('Ave model'!B8&lt;&gt;0,IF(SUM(D$16)&gt;0,IF($D$12="Unemployed",('Ave model'!B8*D$92),""),""),"")</f>
      </c>
      <c r="E96" s="62">
        <f>IF('Ave model'!C8&lt;&gt;0,IF(SUM(E$16)&gt;0,IF($D$12="Unemployed",('Ave model'!C8*E$92),""),""),"")</f>
      </c>
      <c r="F96" s="62">
        <f>IF('Ave model'!D8&lt;&gt;0,IF(SUM(F$16)&gt;0,IF($D$12="Unemployed",('Ave model'!D8*F$92),""),""),"")</f>
      </c>
      <c r="G96" s="62">
        <f>IF('Ave model'!E8&lt;&gt;0,IF(SUM(G$16)&gt;0,IF($D$12="Unemployed",('Ave model'!E8*G$92),""),""),"")</f>
      </c>
      <c r="H96" s="62">
        <f>IF('Ave model'!F8&lt;&gt;0,IF(SUM(H$16)&gt;0,IF($D$12="Unemployed",('Ave model'!F8*H$92),""),""),"")</f>
      </c>
      <c r="I96" s="62">
        <f>IF('Ave model'!G8&lt;&gt;0,IF(SUM(I$16)&gt;0,IF($D$12="Unemployed",('Ave model'!G8*I$92),""),""),"")</f>
      </c>
      <c r="J96" s="62">
        <f>IF('Ave model'!H8&lt;&gt;0,IF(SUM(J$16)&gt;0,IF($D$12="Unemployed",('Ave model'!H8*J$92),""),""),"")</f>
      </c>
      <c r="K96" s="62">
        <f>IF('Ave model'!I8&lt;&gt;0,IF(SUM(K$16)&gt;0,IF($D$12="Unemployed",('Ave model'!I8*K$92),""),""),"")</f>
      </c>
      <c r="L96" s="196">
        <f>IF('Ave model'!J8&lt;&gt;0,IF(SUM(L$16)&gt;0,IF($D$12="Unemployed",('Ave model'!J8*L$92),""),""),"")</f>
      </c>
    </row>
    <row r="97" spans="1:12" ht="12" customHeight="1" hidden="1">
      <c r="A97" s="145" t="s">
        <v>270</v>
      </c>
      <c r="B97" s="84"/>
      <c r="C97" s="84"/>
      <c r="D97" s="62">
        <f>IF('Ave model'!B9&lt;&gt;0,IF(SUM(D$16)&gt;0,IF($D$12="Unemployed",('Ave model'!B9*D$91),""),""),"")</f>
      </c>
      <c r="E97" s="62">
        <f>IF('Ave model'!C9&lt;&gt;0,IF(SUM(E$16)&gt;0,IF($D$12="Unemployed",('Ave model'!C9*E$91),""),""),"")</f>
      </c>
      <c r="F97" s="62">
        <f>IF('Ave model'!D9&lt;&gt;0,IF(SUM(F$16)&gt;0,IF($D$12="Unemployed",('Ave model'!D9*F$91),""),""),"")</f>
      </c>
      <c r="G97" s="62">
        <f>IF('Ave model'!E9&lt;&gt;0,IF(SUM(G$16)&gt;0,IF($D$12="Unemployed",('Ave model'!E9*G$91),""),""),"")</f>
      </c>
      <c r="H97" s="62">
        <f>IF('Ave model'!F9&lt;&gt;0,IF(SUM(H$16)&gt;0,IF($D$12="Unemployed",('Ave model'!F9*H$91),""),""),"")</f>
      </c>
      <c r="I97" s="62">
        <f>IF('Ave model'!G9&lt;&gt;0,IF(SUM(I$16)&gt;0,IF($D$12="Unemployed",('Ave model'!G9*I$91),""),""),"")</f>
      </c>
      <c r="J97" s="62">
        <f>IF('Ave model'!H9&lt;&gt;0,IF(SUM(J$16)&gt;0,IF($D$12="Unemployed",('Ave model'!H9*J$91),""),""),"")</f>
      </c>
      <c r="K97" s="62">
        <f>IF('Ave model'!I9&lt;&gt;0,IF(SUM(K$16)&gt;0,IF($D$12="Unemployed",('Ave model'!I9*K$91),""),""),"")</f>
      </c>
      <c r="L97" s="196">
        <f>IF('Ave model'!J9&lt;&gt;0,IF(SUM(L$16)&gt;0,IF($D$12="Unemployed",('Ave model'!J9*L$91),""),""),"")</f>
      </c>
    </row>
    <row r="98" spans="1:12" ht="12" customHeight="1" hidden="1">
      <c r="A98" s="145" t="s">
        <v>226</v>
      </c>
      <c r="B98" s="84"/>
      <c r="C98" s="84"/>
      <c r="D98" s="62">
        <f>IF('Ave model'!B10&lt;&gt;0,IF(SUM(D$16)&gt;0,IF($D$12="Unemployed",('Ave model'!B10*D$91),""),""),"")</f>
      </c>
      <c r="E98" s="62">
        <f>IF('Ave model'!C10&lt;&gt;0,IF(SUM(E$16)&gt;0,IF($D$12="Unemployed",('Ave model'!C10*E$91),""),""),"")</f>
      </c>
      <c r="F98" s="62">
        <f>IF('Ave model'!D10&lt;&gt;0,IF(SUM(F$16)&gt;0,IF($D$12="Unemployed",('Ave model'!D10*F$91),""),""),"")</f>
      </c>
      <c r="G98" s="62">
        <f>IF('Ave model'!E10&lt;&gt;0,IF(SUM(G$16)&gt;0,IF($D$12="Unemployed",('Ave model'!E10*G$91),""),""),"")</f>
      </c>
      <c r="H98" s="62">
        <f>IF('Ave model'!F10&lt;&gt;0,IF(SUM(H$16)&gt;0,IF($D$12="Unemployed",('Ave model'!F10*H$91),""),""),"")</f>
      </c>
      <c r="I98" s="62">
        <f>IF('Ave model'!G10&lt;&gt;0,IF(SUM(I$16)&gt;0,IF($D$12="Unemployed",('Ave model'!G10*I$91),""),""),"")</f>
      </c>
      <c r="J98" s="62">
        <f>IF('Ave model'!H10&lt;&gt;0,IF(SUM(J$16)&gt;0,IF($D$12="Unemployed",('Ave model'!H10*J$91),""),""),"")</f>
      </c>
      <c r="K98" s="62">
        <f>IF('Ave model'!I10&lt;&gt;0,IF(SUM(K$16)&gt;0,IF($D$12="Unemployed",('Ave model'!I10*K$91),""),""),"")</f>
      </c>
      <c r="L98" s="196">
        <f>IF('Ave model'!J10&lt;&gt;0,IF(SUM(L$16)&gt;0,IF($D$12="Unemployed",('Ave model'!J10*L$91),""),""),"")</f>
      </c>
    </row>
    <row r="99" spans="1:12" ht="12" customHeight="1" hidden="1">
      <c r="A99" s="145" t="s">
        <v>227</v>
      </c>
      <c r="B99" s="84"/>
      <c r="C99" s="84"/>
      <c r="D99" s="62">
        <f>IF('Ave model'!B11&lt;&gt;0,IF(SUM(D$16)&gt;0,IF($D$12="Unemployed",('Ave model'!B11*D$91),""),""),"")</f>
      </c>
      <c r="E99" s="62">
        <f>IF('Ave model'!C11&lt;&gt;0,IF(SUM(E$16)&gt;0,IF($D$12="Unemployed",('Ave model'!C11*E$91),""),""),"")</f>
      </c>
      <c r="F99" s="62">
        <f>IF('Ave model'!D11&lt;&gt;0,IF(SUM(F$16)&gt;0,IF($D$12="Unemployed",('Ave model'!D11*F$91),""),""),"")</f>
      </c>
      <c r="G99" s="62">
        <f>IF('Ave model'!E11&lt;&gt;0,IF(SUM(G$16)&gt;0,IF($D$12="Unemployed",('Ave model'!E11*G$91),""),""),"")</f>
      </c>
      <c r="H99" s="62">
        <f>IF('Ave model'!F11&lt;&gt;0,IF(SUM(H$16)&gt;0,IF($D$12="Unemployed",('Ave model'!F11*H$91),""),""),"")</f>
      </c>
      <c r="I99" s="62">
        <f>IF('Ave model'!G11&lt;&gt;0,IF(SUM(I$16)&gt;0,IF($D$12="Unemployed",('Ave model'!G11*I$91),""),""),"")</f>
      </c>
      <c r="J99" s="62">
        <f>IF('Ave model'!H11&lt;&gt;0,IF(SUM(J$16)&gt;0,IF($D$12="Unemployed",('Ave model'!H11*J$91),""),""),"")</f>
      </c>
      <c r="K99" s="62">
        <f>IF('Ave model'!I11&lt;&gt;0,IF(SUM(K$16)&gt;0,IF($D$12="Unemployed",('Ave model'!I11*K$91),""),""),"")</f>
      </c>
      <c r="L99" s="196">
        <f>IF('Ave model'!J11&lt;&gt;0,IF(SUM(L$16)&gt;0,IF($D$12="Unemployed",('Ave model'!J11*L$91),""),""),"")</f>
      </c>
    </row>
    <row r="100" spans="1:12" ht="12" customHeight="1" hidden="1">
      <c r="A100" s="145" t="s">
        <v>271</v>
      </c>
      <c r="B100" s="84"/>
      <c r="C100" s="84"/>
      <c r="D100" s="62">
        <f>IF('Ave model'!B12&lt;&gt;0,IF(SUM(D$16)&gt;0,IF($D$12="Unemployed",('Ave model'!B12*D$91),""),""),"")</f>
      </c>
      <c r="E100" s="62">
        <f>IF('Ave model'!C12&lt;&gt;0,IF(SUM(E$16)&gt;0,IF($D$12="Unemployed",('Ave model'!C12*E$91),""),""),"")</f>
      </c>
      <c r="F100" s="62">
        <f>IF('Ave model'!D12&lt;&gt;0,IF(SUM(F$16)&gt;0,IF($D$12="Unemployed",('Ave model'!D12*F$91),""),""),"")</f>
      </c>
      <c r="G100" s="62">
        <f>IF('Ave model'!E12&lt;&gt;0,IF(SUM(G$16)&gt;0,IF($D$12="Unemployed",('Ave model'!E12*G$91),""),""),"")</f>
      </c>
      <c r="H100" s="62">
        <f>IF('Ave model'!F12&lt;&gt;0,IF(SUM(H$16)&gt;0,IF($D$12="Unemployed",('Ave model'!F12*H$91),""),""),"")</f>
      </c>
      <c r="I100" s="62">
        <f>IF('Ave model'!G12&lt;&gt;0,IF(SUM(I$16)&gt;0,IF($D$12="Unemployed",('Ave model'!G12*I$91),""),""),"")</f>
      </c>
      <c r="J100" s="62">
        <f>IF('Ave model'!H12&lt;&gt;0,IF(SUM(J$16)&gt;0,IF($D$12="Unemployed",('Ave model'!H12*J$91),""),""),"")</f>
      </c>
      <c r="K100" s="62">
        <f>IF('Ave model'!I12&lt;&gt;0,IF(SUM(K$16)&gt;0,IF($D$12="Unemployed",('Ave model'!I12*K$91),""),""),"")</f>
      </c>
      <c r="L100" s="196">
        <f>IF('Ave model'!J12&lt;&gt;0,IF(SUM(L$16)&gt;0,IF($D$12="Unemployed",('Ave model'!J12*L$91),""),""),"")</f>
      </c>
    </row>
    <row r="101" spans="1:12" ht="12" customHeight="1" hidden="1">
      <c r="A101" s="145" t="s">
        <v>228</v>
      </c>
      <c r="B101" s="84"/>
      <c r="C101" s="84"/>
      <c r="D101" s="62">
        <f>IF('Ave model'!B13&lt;&gt;0,IF(SUM(D$16)&gt;0,IF($D$12="Unemployed",('Ave model'!B13*D$91),""),""),"")</f>
      </c>
      <c r="E101" s="62">
        <f>IF('Ave model'!C13&lt;&gt;0,IF(SUM(E$16)&gt;0,IF($D$12="Unemployed",('Ave model'!C13*E$91),""),""),"")</f>
      </c>
      <c r="F101" s="62">
        <f>IF('Ave model'!D13&lt;&gt;0,IF(SUM(F$16)&gt;0,IF($D$12="Unemployed",('Ave model'!D13*F$91),""),""),"")</f>
      </c>
      <c r="G101" s="62">
        <f>IF('Ave model'!E13&lt;&gt;0,IF(SUM(G$16)&gt;0,IF($D$12="Unemployed",('Ave model'!E13*G$91),""),""),"")</f>
      </c>
      <c r="H101" s="62">
        <f>IF('Ave model'!F13&lt;&gt;0,IF(SUM(H$16)&gt;0,IF($D$12="Unemployed",('Ave model'!F13*H$91),""),""),"")</f>
      </c>
      <c r="I101" s="62">
        <f>IF('Ave model'!G13&lt;&gt;0,IF(SUM(I$16)&gt;0,IF($D$12="Unemployed",('Ave model'!G13*I$91),""),""),"")</f>
      </c>
      <c r="J101" s="62">
        <f>IF('Ave model'!H13&lt;&gt;0,IF(SUM(J$16)&gt;0,IF($D$12="Unemployed",('Ave model'!H13*J$91),""),""),"")</f>
      </c>
      <c r="K101" s="62">
        <f>IF('Ave model'!I13&lt;&gt;0,IF(SUM(K$16)&gt;0,IF($D$12="Unemployed",('Ave model'!I13*K$91),""),""),"")</f>
      </c>
      <c r="L101" s="196">
        <f>IF('Ave model'!J13&lt;&gt;0,IF(SUM(L$16)&gt;0,IF($D$12="Unemployed",('Ave model'!J13*L$91),""),""),"")</f>
      </c>
    </row>
    <row r="102" spans="1:12" ht="12" customHeight="1" hidden="1">
      <c r="A102" s="145" t="s">
        <v>229</v>
      </c>
      <c r="B102" s="84"/>
      <c r="C102" s="84"/>
      <c r="D102" s="62">
        <f>IF('Ave model'!B14&lt;&gt;0,IF(SUM(D$16)&gt;0,IF($D$12="Unemployed",('Ave model'!B14*D$91),""),""),"")</f>
      </c>
      <c r="E102" s="62">
        <f>IF('Ave model'!C14&lt;&gt;0,IF(SUM(E$16)&gt;0,IF($D$12="Unemployed",('Ave model'!C14*E$91),""),""),"")</f>
      </c>
      <c r="F102" s="62">
        <f>IF('Ave model'!D14&lt;&gt;0,IF(SUM(F$16)&gt;0,IF($D$12="Unemployed",('Ave model'!D14*F$91),""),""),"")</f>
      </c>
      <c r="G102" s="62">
        <f>IF('Ave model'!E14&lt;&gt;0,IF(SUM(G$16)&gt;0,IF($D$12="Unemployed",('Ave model'!E14*G$91),""),""),"")</f>
      </c>
      <c r="H102" s="62">
        <f>IF('Ave model'!F14&lt;&gt;0,IF(SUM(H$16)&gt;0,IF($D$12="Unemployed",('Ave model'!F14*H$91),""),""),"")</f>
      </c>
      <c r="I102" s="62">
        <f>IF('Ave model'!G14&lt;&gt;0,IF(SUM(I$16)&gt;0,IF($D$12="Unemployed",('Ave model'!G14*I$91),""),""),"")</f>
      </c>
      <c r="J102" s="62">
        <f>IF('Ave model'!H14&lt;&gt;0,IF(SUM(J$16)&gt;0,IF($D$12="Unemployed",('Ave model'!H14*J$91),""),""),"")</f>
      </c>
      <c r="K102" s="62">
        <f>IF('Ave model'!I14&lt;&gt;0,IF(SUM(K$16)&gt;0,IF($D$12="Unemployed",('Ave model'!I14*K$91),""),""),"")</f>
      </c>
      <c r="L102" s="196">
        <f>IF('Ave model'!J14&lt;&gt;0,IF(SUM(L$16)&gt;0,IF($D$12="Unemployed",('Ave model'!J14*L$91),""),""),"")</f>
      </c>
    </row>
    <row r="103" spans="1:12" ht="12" customHeight="1" hidden="1">
      <c r="A103" s="156" t="s">
        <v>272</v>
      </c>
      <c r="B103" s="56"/>
      <c r="C103" s="56"/>
      <c r="D103" s="62">
        <f>IF('Ave model'!B15&lt;&gt;0,IF(SUM(D$16)&gt;0,IF($D$12="Unemployed",('Ave model'!B15*D$91),""),""),"")</f>
      </c>
      <c r="E103" s="62">
        <f>IF('Ave model'!C15&lt;&gt;0,IF(SUM(E$16)&gt;0,IF($D$12="Unemployed",('Ave model'!C15*E$91),""),""),"")</f>
      </c>
      <c r="F103" s="62">
        <f>IF('Ave model'!D15&lt;&gt;0,IF(SUM(F$16)&gt;0,IF($D$12="Unemployed",('Ave model'!D15*F$91),""),""),"")</f>
      </c>
      <c r="G103" s="62">
        <f>IF('Ave model'!E15&lt;&gt;0,IF(SUM(G$16)&gt;0,IF($D$12="Unemployed",('Ave model'!E15*G$91),""),""),"")</f>
      </c>
      <c r="H103" s="62">
        <f>IF('Ave model'!F15&lt;&gt;0,IF(SUM(H$16)&gt;0,IF($D$12="Unemployed",('Ave model'!F15*H$91),""),""),"")</f>
      </c>
      <c r="I103" s="62">
        <f>IF('Ave model'!G15&lt;&gt;0,IF(SUM(I$16)&gt;0,IF($D$12="Unemployed",('Ave model'!G15*I$91),""),""),"")</f>
      </c>
      <c r="J103" s="62">
        <f>IF('Ave model'!H15&lt;&gt;0,IF(SUM(J$16)&gt;0,IF($D$12="Unemployed",('Ave model'!H15*J$91),""),""),"")</f>
      </c>
      <c r="K103" s="62">
        <f>IF('Ave model'!I15&lt;&gt;0,IF(SUM(K$16)&gt;0,IF($D$12="Unemployed",('Ave model'!I15*K$91),""),""),"")</f>
      </c>
      <c r="L103" s="196">
        <f>IF('Ave model'!J15&lt;&gt;0,IF(SUM(L$16)&gt;0,IF($D$12="Unemployed",('Ave model'!J15*L$91),""),""),"")</f>
      </c>
    </row>
    <row r="104" spans="1:12" ht="12" customHeight="1" hidden="1">
      <c r="A104" s="156" t="s">
        <v>224</v>
      </c>
      <c r="B104" s="56"/>
      <c r="C104" s="56"/>
      <c r="D104" s="62">
        <f>IF('Ave model'!B16&lt;&gt;0,IF(SUM(D$16)&gt;0,IF($D$12="Unemployed",('Ave model'!B16*D$91),""),""),"")</f>
      </c>
      <c r="E104" s="62">
        <f>IF('Ave model'!C16&lt;&gt;0,IF(SUM(E$16)&gt;0,IF($D$12="Unemployed",('Ave model'!C16*E$91),""),""),"")</f>
      </c>
      <c r="F104" s="62">
        <f>IF('Ave model'!D16&lt;&gt;0,IF(SUM(F$16)&gt;0,IF($D$12="Unemployed",('Ave model'!D16*F$91),""),""),"")</f>
      </c>
      <c r="G104" s="62">
        <f>IF('Ave model'!E16&lt;&gt;0,IF(SUM(G$16)&gt;0,IF($D$12="Unemployed",('Ave model'!E16*G$91),""),""),"")</f>
      </c>
      <c r="H104" s="62">
        <f>IF('Ave model'!F16&lt;&gt;0,IF(SUM(H$16)&gt;0,IF($D$12="Unemployed",('Ave model'!F16*H$91),""),""),"")</f>
      </c>
      <c r="I104" s="62">
        <f>IF('Ave model'!G16&lt;&gt;0,IF(SUM(I$16)&gt;0,IF($D$12="Unemployed",('Ave model'!G16*I$91),""),""),"")</f>
      </c>
      <c r="J104" s="62">
        <f>IF('Ave model'!H16&lt;&gt;0,IF(SUM(J$16)&gt;0,IF($D$12="Unemployed",('Ave model'!H16*J$91),""),""),"")</f>
      </c>
      <c r="K104" s="62">
        <f>IF('Ave model'!I16&lt;&gt;0,IF(SUM(K$16)&gt;0,IF($D$12="Unemployed",('Ave model'!I16*K$91),""),""),"")</f>
      </c>
      <c r="L104" s="196">
        <f>IF('Ave model'!J16&lt;&gt;0,IF(SUM(L$16)&gt;0,IF($D$12="Unemployed",('Ave model'!J16*L$91),""),""),"")</f>
      </c>
    </row>
    <row r="105" spans="1:12" ht="12" customHeight="1" hidden="1">
      <c r="A105" s="156" t="s">
        <v>225</v>
      </c>
      <c r="B105" s="56"/>
      <c r="C105" s="56"/>
      <c r="D105" s="62">
        <f>IF('Ave model'!B17&lt;&gt;0,IF(SUM(D$16)&gt;0,IF($D$12="Unemployed",('Ave model'!B17*D$91),""),""),"")</f>
      </c>
      <c r="E105" s="62">
        <f>IF('Ave model'!C17&lt;&gt;0,IF(SUM(E$16)&gt;0,IF($D$12="Unemployed",('Ave model'!C17*E$91),""),""),"")</f>
      </c>
      <c r="F105" s="62">
        <f>IF('Ave model'!D17&lt;&gt;0,IF(SUM(F$16)&gt;0,IF($D$12="Unemployed",('Ave model'!D17*F$91),""),""),"")</f>
      </c>
      <c r="G105" s="62">
        <f>IF('Ave model'!E17&lt;&gt;0,IF(SUM(G$16)&gt;0,IF($D$12="Unemployed",('Ave model'!E17*G$91),""),""),"")</f>
      </c>
      <c r="H105" s="62">
        <f>IF('Ave model'!F17&lt;&gt;0,IF(SUM(H$16)&gt;0,IF($D$12="Unemployed",('Ave model'!F17*H$91),""),""),"")</f>
      </c>
      <c r="I105" s="62">
        <f>IF('Ave model'!G17&lt;&gt;0,IF(SUM(I$16)&gt;0,IF($D$12="Unemployed",('Ave model'!G17*I$91),""),""),"")</f>
      </c>
      <c r="J105" s="62">
        <f>IF('Ave model'!H17&lt;&gt;0,IF(SUM(J$16)&gt;0,IF($D$12="Unemployed",('Ave model'!H17*J$91),""),""),"")</f>
      </c>
      <c r="K105" s="62">
        <f>IF('Ave model'!I17&lt;&gt;0,IF(SUM(K$16)&gt;0,IF($D$12="Unemployed",('Ave model'!I17*K$91),""),""),"")</f>
      </c>
      <c r="L105" s="196">
        <f>IF('Ave model'!J17&lt;&gt;0,IF(SUM(L$16)&gt;0,IF($D$12="Unemployed",('Ave model'!J17*L$91),""),""),"")</f>
      </c>
    </row>
    <row r="106" spans="1:12" ht="12" customHeight="1" hidden="1">
      <c r="A106" s="159" t="s">
        <v>60</v>
      </c>
      <c r="B106" s="266"/>
      <c r="C106" s="266"/>
      <c r="D106" s="266"/>
      <c r="E106" s="266"/>
      <c r="F106" s="266"/>
      <c r="G106" s="266"/>
      <c r="H106" s="266"/>
      <c r="I106" s="266"/>
      <c r="J106" s="266"/>
      <c r="K106" s="266"/>
      <c r="L106" s="269"/>
    </row>
    <row r="107" spans="1:12" ht="12" customHeight="1" hidden="1">
      <c r="A107" s="156" t="s">
        <v>246</v>
      </c>
      <c r="B107" s="56"/>
      <c r="C107" s="56"/>
      <c r="D107" s="62">
        <f>IF('Ave model'!B19&lt;&gt;0,IF(SUM(D$16)&gt;0,IF($D$12="Unemployed",('Ave model'!B19*D$92),""),""),"")</f>
      </c>
      <c r="E107" s="62">
        <f>IF('Ave model'!C19&lt;&gt;0,IF(SUM(E$16)&gt;0,IF($D$12="Unemployed",('Ave model'!C19*E$92),""),""),"")</f>
      </c>
      <c r="F107" s="62">
        <f>IF('Ave model'!D19&lt;&gt;0,IF(SUM(F$16)&gt;0,IF($D$12="Unemployed",('Ave model'!D19*F$92),""),""),"")</f>
      </c>
      <c r="G107" s="62">
        <f>IF('Ave model'!E19&lt;&gt;0,IF(SUM(G$16)&gt;0,IF($D$12="Unemployed",('Ave model'!E19*G$92),""),""),"")</f>
      </c>
      <c r="H107" s="62">
        <f>IF('Ave model'!F19&lt;&gt;0,IF(SUM(H$16)&gt;0,IF($D$12="Unemployed",('Ave model'!F19*H$92),""),""),"")</f>
      </c>
      <c r="I107" s="62">
        <f>IF('Ave model'!G19&lt;&gt;0,IF(SUM(I$16)&gt;0,IF($D$12="Unemployed",('Ave model'!G19*I$92),""),""),"")</f>
      </c>
      <c r="J107" s="62">
        <f>IF('Ave model'!H19&lt;&gt;0,IF(SUM(J$16)&gt;0,IF($D$12="Unemployed",('Ave model'!H19*J$92),""),""),"")</f>
      </c>
      <c r="K107" s="62">
        <f>IF('Ave model'!I19&lt;&gt;0,IF(SUM(K$16)&gt;0,IF($D$12="Unemployed",('Ave model'!I19*K$92),""),""),"")</f>
      </c>
      <c r="L107" s="196">
        <f>IF('Ave model'!J19&lt;&gt;0,IF(SUM(L$16)&gt;0,IF($D$12="Unemployed",('Ave model'!J19*L$92),""),""),"")</f>
      </c>
    </row>
    <row r="108" spans="1:12" ht="12" customHeight="1" hidden="1">
      <c r="A108" s="156" t="s">
        <v>247</v>
      </c>
      <c r="B108" s="56"/>
      <c r="C108" s="56"/>
      <c r="D108" s="62">
        <f>IF('Ave model'!B20&lt;&gt;0,IF(SUM(D$16)&gt;0,IF($D$12="Unemployed",('Ave model'!B20*D$92),""),""),"")</f>
      </c>
      <c r="E108" s="62">
        <f>IF('Ave model'!C20&lt;&gt;0,IF(SUM(E$16)&gt;0,IF($D$12="Unemployed",('Ave model'!C20*E$92),""),""),"")</f>
      </c>
      <c r="F108" s="62">
        <f>IF('Ave model'!D20&lt;&gt;0,IF(SUM(F$16)&gt;0,IF($D$12="Unemployed",('Ave model'!D20*F$92),""),""),"")</f>
      </c>
      <c r="G108" s="62">
        <f>IF('Ave model'!E20&lt;&gt;0,IF(SUM(G$16)&gt;0,IF($D$12="Unemployed",('Ave model'!E20*G$92),""),""),"")</f>
      </c>
      <c r="H108" s="62">
        <f>IF('Ave model'!F20&lt;&gt;0,IF(SUM(H$16)&gt;0,IF($D$12="Unemployed",('Ave model'!F20*H$92),""),""),"")</f>
      </c>
      <c r="I108" s="62">
        <f>IF('Ave model'!G20&lt;&gt;0,IF(SUM(I$16)&gt;0,IF($D$12="Unemployed",('Ave model'!G20*I$92),""),""),"")</f>
      </c>
      <c r="J108" s="62">
        <f>IF('Ave model'!H20&lt;&gt;0,IF(SUM(J$16)&gt;0,IF($D$12="Unemployed",('Ave model'!H20*J$92),""),""),"")</f>
      </c>
      <c r="K108" s="62">
        <f>IF('Ave model'!I20&lt;&gt;0,IF(SUM(K$16)&gt;0,IF($D$12="Unemployed",('Ave model'!I20*K$92),""),""),"")</f>
      </c>
      <c r="L108" s="196">
        <f>IF('Ave model'!J20&lt;&gt;0,IF(SUM(L$16)&gt;0,IF($D$12="Unemployed",('Ave model'!J20*L$92),""),""),"")</f>
      </c>
    </row>
    <row r="109" spans="1:12" ht="12" customHeight="1" hidden="1">
      <c r="A109" s="159" t="s">
        <v>62</v>
      </c>
      <c r="B109" s="266"/>
      <c r="C109" s="266"/>
      <c r="D109" s="266"/>
      <c r="E109" s="266"/>
      <c r="F109" s="266"/>
      <c r="G109" s="266"/>
      <c r="H109" s="266"/>
      <c r="I109" s="266"/>
      <c r="J109" s="266"/>
      <c r="K109" s="266"/>
      <c r="L109" s="269"/>
    </row>
    <row r="110" spans="1:12" ht="12" customHeight="1" hidden="1">
      <c r="A110" s="156" t="s">
        <v>273</v>
      </c>
      <c r="B110" s="56"/>
      <c r="C110" s="56"/>
      <c r="D110" s="62">
        <f>IF('Ave model'!B22&lt;&gt;0,IF(SUM(D$16)&gt;0,IF($D$12="Unemployed",('Ave model'!B22*D$91),""),""),"")</f>
      </c>
      <c r="E110" s="62">
        <f>IF('Ave model'!C22&lt;&gt;0,IF(SUM(E$16)&gt;0,IF($D$12="Unemployed",('Ave model'!C22*E$91),""),""),"")</f>
      </c>
      <c r="F110" s="62">
        <f>IF('Ave model'!D22&lt;&gt;0,IF(SUM(F$16)&gt;0,IF($D$12="Unemployed",('Ave model'!D22*F$91),""),""),"")</f>
      </c>
      <c r="G110" s="62">
        <f>IF('Ave model'!E22&lt;&gt;0,IF(SUM(G$16)&gt;0,IF($D$12="Unemployed",('Ave model'!E22*G$91),""),""),"")</f>
      </c>
      <c r="H110" s="62">
        <f>IF('Ave model'!F22&lt;&gt;0,IF(SUM(H$16)&gt;0,IF($D$12="Unemployed",('Ave model'!F22*H$91),""),""),"")</f>
      </c>
      <c r="I110" s="62">
        <f>IF('Ave model'!G22&lt;&gt;0,IF(SUM(I$16)&gt;0,IF($D$12="Unemployed",('Ave model'!G22*I$91),""),""),"")</f>
      </c>
      <c r="J110" s="62">
        <f>IF('Ave model'!H22&lt;&gt;0,IF(SUM(J$16)&gt;0,IF($D$12="Unemployed",('Ave model'!H22*J$91),""),""),"")</f>
      </c>
      <c r="K110" s="62">
        <f>IF('Ave model'!I22&lt;&gt;0,IF(SUM(K$16)&gt;0,IF($D$12="Unemployed",('Ave model'!I22*K$91),""),""),"")</f>
      </c>
      <c r="L110" s="196">
        <f>IF('Ave model'!J22&lt;&gt;0,IF(SUM(L$16)&gt;0,IF($D$12="Unemployed",('Ave model'!J22*L$91),""),""),"")</f>
      </c>
    </row>
    <row r="111" spans="1:12" ht="12" customHeight="1" hidden="1">
      <c r="A111" s="156" t="s">
        <v>230</v>
      </c>
      <c r="B111" s="56"/>
      <c r="C111" s="56"/>
      <c r="D111" s="62">
        <f>IF('Ave model'!B23&lt;&gt;0,IF(SUM(D$16)&gt;0,IF($D$12="Unemployed",('Ave model'!B23*D$91),""),""),"")</f>
      </c>
      <c r="E111" s="62">
        <f>IF('Ave model'!C23&lt;&gt;0,IF(SUM(E$16)&gt;0,IF($D$12="Unemployed",('Ave model'!C23*E$91),""),""),"")</f>
      </c>
      <c r="F111" s="62">
        <f>IF('Ave model'!D23&lt;&gt;0,IF(SUM(F$16)&gt;0,IF($D$12="Unemployed",('Ave model'!D23*F$91),""),""),"")</f>
      </c>
      <c r="G111" s="62">
        <f>IF('Ave model'!E23&lt;&gt;0,IF(SUM(G$16)&gt;0,IF($D$12="Unemployed",('Ave model'!E23*G$91),""),""),"")</f>
      </c>
      <c r="H111" s="62">
        <f>IF('Ave model'!F23&lt;&gt;0,IF(SUM(H$16)&gt;0,IF($D$12="Unemployed",('Ave model'!F23*H$91),""),""),"")</f>
      </c>
      <c r="I111" s="62">
        <f>IF('Ave model'!G23&lt;&gt;0,IF(SUM(I$16)&gt;0,IF($D$12="Unemployed",('Ave model'!G23*I$91),""),""),"")</f>
      </c>
      <c r="J111" s="62">
        <f>IF('Ave model'!H23&lt;&gt;0,IF(SUM(J$16)&gt;0,IF($D$12="Unemployed",('Ave model'!H23*J$91),""),""),"")</f>
      </c>
      <c r="K111" s="62">
        <f>IF('Ave model'!I23&lt;&gt;0,IF(SUM(K$16)&gt;0,IF($D$12="Unemployed",('Ave model'!I23*K$91),""),""),"")</f>
      </c>
      <c r="L111" s="196">
        <f>IF('Ave model'!J23&lt;&gt;0,IF(SUM(L$16)&gt;0,IF($D$12="Unemployed",('Ave model'!J23*L$91),""),""),"")</f>
      </c>
    </row>
    <row r="112" spans="1:12" ht="12" customHeight="1" hidden="1">
      <c r="A112" s="156" t="s">
        <v>231</v>
      </c>
      <c r="B112" s="56"/>
      <c r="C112" s="56"/>
      <c r="D112" s="62">
        <f>IF('Ave model'!B24&lt;&gt;0,IF(SUM(D$16)&gt;0,IF($D$12="Unemployed",('Ave model'!B24*D$91),""),""),"")</f>
      </c>
      <c r="E112" s="62">
        <f>IF('Ave model'!C24&lt;&gt;0,IF(SUM(E$16)&gt;0,IF($D$12="Unemployed",('Ave model'!C24*E$91),""),""),"")</f>
      </c>
      <c r="F112" s="62">
        <f>IF('Ave model'!D24&lt;&gt;0,IF(SUM(F$16)&gt;0,IF($D$12="Unemployed",('Ave model'!D24*F$91),""),""),"")</f>
      </c>
      <c r="G112" s="62">
        <f>IF('Ave model'!E24&lt;&gt;0,IF(SUM(G$16)&gt;0,IF($D$12="Unemployed",('Ave model'!E24*G$91),""),""),"")</f>
      </c>
      <c r="H112" s="62">
        <f>IF('Ave model'!F24&lt;&gt;0,IF(SUM(H$16)&gt;0,IF($D$12="Unemployed",('Ave model'!F24*H$91),""),""),"")</f>
      </c>
      <c r="I112" s="62">
        <f>IF('Ave model'!G24&lt;&gt;0,IF(SUM(I$16)&gt;0,IF($D$12="Unemployed",('Ave model'!G24*I$91),""),""),"")</f>
      </c>
      <c r="J112" s="62">
        <f>IF('Ave model'!H24&lt;&gt;0,IF(SUM(J$16)&gt;0,IF($D$12="Unemployed",('Ave model'!H24*J$91),""),""),"")</f>
      </c>
      <c r="K112" s="62">
        <f>IF('Ave model'!I24&lt;&gt;0,IF(SUM(K$16)&gt;0,IF($D$12="Unemployed",('Ave model'!I24*K$91),""),""),"")</f>
      </c>
      <c r="L112" s="196">
        <f>IF('Ave model'!J24&lt;&gt;0,IF(SUM(L$16)&gt;0,IF($D$12="Unemployed",('Ave model'!J24*L$91),""),""),"")</f>
      </c>
    </row>
    <row r="113" spans="1:12" ht="12" customHeight="1" hidden="1">
      <c r="A113" s="156" t="s">
        <v>274</v>
      </c>
      <c r="B113" s="56"/>
      <c r="C113" s="56"/>
      <c r="D113" s="62">
        <f>IF('Ave model'!B25&lt;&gt;0,IF(SUM(D$16)&gt;0,IF($D$12="Unemployed",('Ave model'!B25*D$91),""),""),"")</f>
      </c>
      <c r="E113" s="62">
        <f>IF('Ave model'!C25&lt;&gt;0,IF(SUM(E$16)&gt;0,IF($D$12="Unemployed",('Ave model'!C25*E$91),""),""),"")</f>
      </c>
      <c r="F113" s="62">
        <f>IF('Ave model'!D25&lt;&gt;0,IF(SUM(F$16)&gt;0,IF($D$12="Unemployed",('Ave model'!D25*F$91),""),""),"")</f>
      </c>
      <c r="G113" s="62">
        <f>IF('Ave model'!E25&lt;&gt;0,IF(SUM(G$16)&gt;0,IF($D$12="Unemployed",('Ave model'!E25*G$91),""),""),"")</f>
      </c>
      <c r="H113" s="62">
        <f>IF('Ave model'!F25&lt;&gt;0,IF(SUM(H$16)&gt;0,IF($D$12="Unemployed",('Ave model'!F25*H$91),""),""),"")</f>
      </c>
      <c r="I113" s="62">
        <f>IF('Ave model'!G25&lt;&gt;0,IF(SUM(I$16)&gt;0,IF($D$12="Unemployed",('Ave model'!G25*I$91),""),""),"")</f>
      </c>
      <c r="J113" s="62">
        <f>IF('Ave model'!H25&lt;&gt;0,IF(SUM(J$16)&gt;0,IF($D$12="Unemployed",('Ave model'!H25*J$91),""),""),"")</f>
      </c>
      <c r="K113" s="62">
        <f>IF('Ave model'!I25&lt;&gt;0,IF(SUM(K$16)&gt;0,IF($D$12="Unemployed",('Ave model'!I25*K$91),""),""),"")</f>
      </c>
      <c r="L113" s="196">
        <f>IF('Ave model'!J25&lt;&gt;0,IF(SUM(L$16)&gt;0,IF($D$12="Unemployed",('Ave model'!J25*L$91),""),""),"")</f>
      </c>
    </row>
    <row r="114" spans="1:12" ht="12" customHeight="1" hidden="1">
      <c r="A114" s="156" t="s">
        <v>232</v>
      </c>
      <c r="B114" s="56"/>
      <c r="C114" s="56"/>
      <c r="D114" s="62">
        <f>IF('Ave model'!B26&lt;&gt;0,IF(SUM(D$16)&gt;0,IF($D$12="Unemployed",('Ave model'!B26*D$91),""),""),"")</f>
      </c>
      <c r="E114" s="62">
        <f>IF('Ave model'!C26&lt;&gt;0,IF(SUM(E$16)&gt;0,IF($D$12="Unemployed",('Ave model'!C26*E$91),""),""),"")</f>
      </c>
      <c r="F114" s="62">
        <f>IF('Ave model'!D26&lt;&gt;0,IF(SUM(F$16)&gt;0,IF($D$12="Unemployed",('Ave model'!D26*F$91),""),""),"")</f>
      </c>
      <c r="G114" s="62">
        <f>IF('Ave model'!E26&lt;&gt;0,IF(SUM(G$16)&gt;0,IF($D$12="Unemployed",('Ave model'!E26*G$91),""),""),"")</f>
      </c>
      <c r="H114" s="62">
        <f>IF('Ave model'!F26&lt;&gt;0,IF(SUM(H$16)&gt;0,IF($D$12="Unemployed",('Ave model'!F26*H$91),""),""),"")</f>
      </c>
      <c r="I114" s="62">
        <f>IF('Ave model'!G26&lt;&gt;0,IF(SUM(I$16)&gt;0,IF($D$12="Unemployed",('Ave model'!G26*I$91),""),""),"")</f>
      </c>
      <c r="J114" s="62">
        <f>IF('Ave model'!H26&lt;&gt;0,IF(SUM(J$16)&gt;0,IF($D$12="Unemployed",('Ave model'!H26*J$91),""),""),"")</f>
      </c>
      <c r="K114" s="62">
        <f>IF('Ave model'!I26&lt;&gt;0,IF(SUM(K$16)&gt;0,IF($D$12="Unemployed",('Ave model'!I26*K$91),""),""),"")</f>
      </c>
      <c r="L114" s="196">
        <f>IF('Ave model'!J26&lt;&gt;0,IF(SUM(L$16)&gt;0,IF($D$12="Unemployed",('Ave model'!J26*L$91),""),""),"")</f>
      </c>
    </row>
    <row r="115" spans="1:12" ht="12" customHeight="1" hidden="1">
      <c r="A115" s="156" t="s">
        <v>233</v>
      </c>
      <c r="B115" s="56"/>
      <c r="C115" s="56"/>
      <c r="D115" s="62">
        <f>IF('Ave model'!B27&lt;&gt;0,IF(SUM(D$16)&gt;0,IF($D$12="Unemployed",('Ave model'!B27*D$91),""),""),"")</f>
      </c>
      <c r="E115" s="62">
        <f>IF('Ave model'!C27&lt;&gt;0,IF(SUM(E$16)&gt;0,IF($D$12="Unemployed",('Ave model'!C27*E$91),""),""),"")</f>
      </c>
      <c r="F115" s="62">
        <f>IF('Ave model'!D27&lt;&gt;0,IF(SUM(F$16)&gt;0,IF($D$12="Unemployed",('Ave model'!D27*F$91),""),""),"")</f>
      </c>
      <c r="G115" s="62">
        <f>IF('Ave model'!E27&lt;&gt;0,IF(SUM(G$16)&gt;0,IF($D$12="Unemployed",('Ave model'!E27*G$91),""),""),"")</f>
      </c>
      <c r="H115" s="62">
        <f>IF('Ave model'!F27&lt;&gt;0,IF(SUM(H$16)&gt;0,IF($D$12="Unemployed",('Ave model'!F27*H$91),""),""),"")</f>
      </c>
      <c r="I115" s="62">
        <f>IF('Ave model'!G27&lt;&gt;0,IF(SUM(I$16)&gt;0,IF($D$12="Unemployed",('Ave model'!G27*I$91),""),""),"")</f>
      </c>
      <c r="J115" s="62">
        <f>IF('Ave model'!H27&lt;&gt;0,IF(SUM(J$16)&gt;0,IF($D$12="Unemployed",('Ave model'!H27*J$91),""),""),"")</f>
      </c>
      <c r="K115" s="62">
        <f>IF('Ave model'!I27&lt;&gt;0,IF(SUM(K$16)&gt;0,IF($D$12="Unemployed",('Ave model'!I27*K$91),""),""),"")</f>
      </c>
      <c r="L115" s="196">
        <f>IF('Ave model'!J27&lt;&gt;0,IF(SUM(L$16)&gt;0,IF($D$12="Unemployed",('Ave model'!J27*L$91),""),""),"")</f>
      </c>
    </row>
    <row r="116" spans="1:12" ht="12" customHeight="1" hidden="1">
      <c r="A116" s="156" t="s">
        <v>275</v>
      </c>
      <c r="B116" s="56"/>
      <c r="C116" s="56"/>
      <c r="D116" s="62">
        <f>IF('Ave model'!B28&lt;&gt;0,IF(SUM(D$16)&gt;0,IF($D$12="Unemployed",('Ave model'!B28*D$91),""),""),"")</f>
      </c>
      <c r="E116" s="62">
        <f>IF('Ave model'!C28&lt;&gt;0,IF(SUM(E$16)&gt;0,IF($D$12="Unemployed",('Ave model'!C28*E$91),""),""),"")</f>
      </c>
      <c r="F116" s="62">
        <f>IF('Ave model'!D28&lt;&gt;0,IF(SUM(F$16)&gt;0,IF($D$12="Unemployed",('Ave model'!D28*F$91),""),""),"")</f>
      </c>
      <c r="G116" s="62">
        <f>IF('Ave model'!E28&lt;&gt;0,IF(SUM(G$16)&gt;0,IF($D$12="Unemployed",('Ave model'!E28*G$91),""),""),"")</f>
      </c>
      <c r="H116" s="62">
        <f>IF('Ave model'!F28&lt;&gt;0,IF(SUM(H$16)&gt;0,IF($D$12="Unemployed",('Ave model'!F28*H$91),""),""),"")</f>
      </c>
      <c r="I116" s="62">
        <f>IF('Ave model'!G28&lt;&gt;0,IF(SUM(I$16)&gt;0,IF($D$12="Unemployed",('Ave model'!G28*I$91),""),""),"")</f>
      </c>
      <c r="J116" s="62">
        <f>IF('Ave model'!H28&lt;&gt;0,IF(SUM(J$16)&gt;0,IF($D$12="Unemployed",('Ave model'!H28*J$91),""),""),"")</f>
      </c>
      <c r="K116" s="62">
        <f>IF('Ave model'!I28&lt;&gt;0,IF(SUM(K$16)&gt;0,IF($D$12="Unemployed",('Ave model'!I28*K$91),""),""),"")</f>
      </c>
      <c r="L116" s="196">
        <f>IF('Ave model'!J28&lt;&gt;0,IF(SUM(L$16)&gt;0,IF($D$12="Unemployed",('Ave model'!J28*L$91),""),""),"")</f>
      </c>
    </row>
    <row r="117" spans="1:12" ht="12" customHeight="1" hidden="1">
      <c r="A117" s="156" t="s">
        <v>234</v>
      </c>
      <c r="B117" s="56"/>
      <c r="C117" s="56"/>
      <c r="D117" s="62">
        <f>IF('Ave model'!B29&lt;&gt;0,IF(SUM(D$16)&gt;0,IF($D$12="Unemployed",('Ave model'!B29*D$91),""),""),"")</f>
      </c>
      <c r="E117" s="62">
        <f>IF('Ave model'!C29&lt;&gt;0,IF(SUM(E$16)&gt;0,IF($D$12="Unemployed",('Ave model'!C29*E$91),""),""),"")</f>
      </c>
      <c r="F117" s="62">
        <f>IF('Ave model'!D29&lt;&gt;0,IF(SUM(F$16)&gt;0,IF($D$12="Unemployed",('Ave model'!D29*F$91),""),""),"")</f>
      </c>
      <c r="G117" s="62">
        <f>IF('Ave model'!E29&lt;&gt;0,IF(SUM(G$16)&gt;0,IF($D$12="Unemployed",('Ave model'!E29*G$91),""),""),"")</f>
      </c>
      <c r="H117" s="62">
        <f>IF('Ave model'!F29&lt;&gt;0,IF(SUM(H$16)&gt;0,IF($D$12="Unemployed",('Ave model'!F29*H$91),""),""),"")</f>
      </c>
      <c r="I117" s="62">
        <f>IF('Ave model'!G29&lt;&gt;0,IF(SUM(I$16)&gt;0,IF($D$12="Unemployed",('Ave model'!G29*I$91),""),""),"")</f>
      </c>
      <c r="J117" s="62">
        <f>IF('Ave model'!H29&lt;&gt;0,IF(SUM(J$16)&gt;0,IF($D$12="Unemployed",('Ave model'!H29*J$91),""),""),"")</f>
      </c>
      <c r="K117" s="62">
        <f>IF('Ave model'!I29&lt;&gt;0,IF(SUM(K$16)&gt;0,IF($D$12="Unemployed",('Ave model'!I29*K$91),""),""),"")</f>
      </c>
      <c r="L117" s="196">
        <f>IF('Ave model'!J29&lt;&gt;0,IF(SUM(L$16)&gt;0,IF($D$12="Unemployed",('Ave model'!J29*L$91),""),""),"")</f>
      </c>
    </row>
    <row r="118" spans="1:12" ht="12" customHeight="1" hidden="1">
      <c r="A118" s="156" t="s">
        <v>235</v>
      </c>
      <c r="B118" s="56"/>
      <c r="C118" s="56"/>
      <c r="D118" s="62">
        <f>IF('Ave model'!B30&lt;&gt;0,IF(SUM(D$16)&gt;0,IF($D$12="Unemployed",('Ave model'!B30*D$91),""),""),"")</f>
      </c>
      <c r="E118" s="62">
        <f>IF('Ave model'!C30&lt;&gt;0,IF(SUM(E$16)&gt;0,IF($D$12="Unemployed",('Ave model'!C30*E$91),""),""),"")</f>
      </c>
      <c r="F118" s="62">
        <f>IF('Ave model'!D30&lt;&gt;0,IF(SUM(F$16)&gt;0,IF($D$12="Unemployed",('Ave model'!D30*F$91),""),""),"")</f>
      </c>
      <c r="G118" s="62">
        <f>IF('Ave model'!E30&lt;&gt;0,IF(SUM(G$16)&gt;0,IF($D$12="Unemployed",('Ave model'!E30*G$91),""),""),"")</f>
      </c>
      <c r="H118" s="62">
        <f>IF('Ave model'!F30&lt;&gt;0,IF(SUM(H$16)&gt;0,IF($D$12="Unemployed",('Ave model'!F30*H$91),""),""),"")</f>
      </c>
      <c r="I118" s="62">
        <f>IF('Ave model'!G30&lt;&gt;0,IF(SUM(I$16)&gt;0,IF($D$12="Unemployed",('Ave model'!G30*I$91),""),""),"")</f>
      </c>
      <c r="J118" s="62">
        <f>IF('Ave model'!H30&lt;&gt;0,IF(SUM(J$16)&gt;0,IF($D$12="Unemployed",('Ave model'!H30*J$91),""),""),"")</f>
      </c>
      <c r="K118" s="62">
        <f>IF('Ave model'!I30&lt;&gt;0,IF(SUM(K$16)&gt;0,IF($D$12="Unemployed",('Ave model'!I30*K$91),""),""),"")</f>
      </c>
      <c r="L118" s="196">
        <f>IF('Ave model'!J30&lt;&gt;0,IF(SUM(L$16)&gt;0,IF($D$12="Unemployed",('Ave model'!J30*L$91),""),""),"")</f>
      </c>
    </row>
    <row r="119" spans="1:12" ht="12" customHeight="1" hidden="1">
      <c r="A119" s="156" t="s">
        <v>276</v>
      </c>
      <c r="B119" s="56"/>
      <c r="C119" s="56"/>
      <c r="D119" s="62">
        <f>IF('Ave model'!B31&lt;&gt;0,IF(SUM(D$16)&gt;0,IF($D$12="Unemployed",('Ave model'!B31*D$91),""),""),"")</f>
      </c>
      <c r="E119" s="62">
        <f>IF('Ave model'!C31&lt;&gt;0,IF(SUM(E$16)&gt;0,IF($D$12="Unemployed",('Ave model'!C31*E$91),""),""),"")</f>
      </c>
      <c r="F119" s="62">
        <f>IF('Ave model'!D31&lt;&gt;0,IF(SUM(F$16)&gt;0,IF($D$12="Unemployed",('Ave model'!D31*F$91),""),""),"")</f>
      </c>
      <c r="G119" s="62">
        <f>IF('Ave model'!E31&lt;&gt;0,IF(SUM(G$16)&gt;0,IF($D$12="Unemployed",('Ave model'!E31*G$91),""),""),"")</f>
      </c>
      <c r="H119" s="62">
        <f>IF('Ave model'!F31&lt;&gt;0,IF(SUM(H$16)&gt;0,IF($D$12="Unemployed",('Ave model'!F31*H$91),""),""),"")</f>
      </c>
      <c r="I119" s="62">
        <f>IF('Ave model'!G31&lt;&gt;0,IF(SUM(I$16)&gt;0,IF($D$12="Unemployed",('Ave model'!G31*I$91),""),""),"")</f>
      </c>
      <c r="J119" s="62">
        <f>IF('Ave model'!H31&lt;&gt;0,IF(SUM(J$16)&gt;0,IF($D$12="Unemployed",('Ave model'!H31*J$91),""),""),"")</f>
      </c>
      <c r="K119" s="62">
        <f>IF('Ave model'!I31&lt;&gt;0,IF(SUM(K$16)&gt;0,IF($D$12="Unemployed",('Ave model'!I31*K$91),""),""),"")</f>
      </c>
      <c r="L119" s="196">
        <f>IF('Ave model'!J31&lt;&gt;0,IF(SUM(L$16)&gt;0,IF($D$12="Unemployed",('Ave model'!J31*L$91),""),""),"")</f>
      </c>
    </row>
    <row r="120" spans="1:12" ht="12" customHeight="1" hidden="1">
      <c r="A120" s="156" t="s">
        <v>236</v>
      </c>
      <c r="B120" s="56"/>
      <c r="C120" s="56"/>
      <c r="D120" s="62">
        <f>IF('Ave model'!B32&lt;&gt;0,IF(SUM(D$16)&gt;0,IF($D$12="Unemployed",('Ave model'!B32*D$91),""),""),"")</f>
      </c>
      <c r="E120" s="62">
        <f>IF('Ave model'!C32&lt;&gt;0,IF(SUM(E$16)&gt;0,IF($D$12="Unemployed",('Ave model'!C32*E$91),""),""),"")</f>
      </c>
      <c r="F120" s="62">
        <f>IF('Ave model'!D32&lt;&gt;0,IF(SUM(F$16)&gt;0,IF($D$12="Unemployed",('Ave model'!D32*F$91),""),""),"")</f>
      </c>
      <c r="G120" s="62">
        <f>IF('Ave model'!E32&lt;&gt;0,IF(SUM(G$16)&gt;0,IF($D$12="Unemployed",('Ave model'!E32*G$91),""),""),"")</f>
      </c>
      <c r="H120" s="62">
        <f>IF('Ave model'!F32&lt;&gt;0,IF(SUM(H$16)&gt;0,IF($D$12="Unemployed",('Ave model'!F32*H$91),""),""),"")</f>
      </c>
      <c r="I120" s="62">
        <f>IF('Ave model'!G32&lt;&gt;0,IF(SUM(I$16)&gt;0,IF($D$12="Unemployed",('Ave model'!G32*I$91),""),""),"")</f>
      </c>
      <c r="J120" s="62">
        <f>IF('Ave model'!H32&lt;&gt;0,IF(SUM(J$16)&gt;0,IF($D$12="Unemployed",('Ave model'!H32*J$91),""),""),"")</f>
      </c>
      <c r="K120" s="62">
        <f>IF('Ave model'!I32&lt;&gt;0,IF(SUM(K$16)&gt;0,IF($D$12="Unemployed",('Ave model'!I32*K$91),""),""),"")</f>
      </c>
      <c r="L120" s="196">
        <f>IF('Ave model'!J32&lt;&gt;0,IF(SUM(L$16)&gt;0,IF($D$12="Unemployed",('Ave model'!J32*L$91),""),""),"")</f>
      </c>
    </row>
    <row r="121" spans="1:12" ht="12" customHeight="1" hidden="1">
      <c r="A121" s="156" t="s">
        <v>237</v>
      </c>
      <c r="B121" s="56"/>
      <c r="C121" s="56"/>
      <c r="D121" s="62">
        <f>IF('Ave model'!B33&lt;&gt;0,IF(SUM(D$16)&gt;0,IF($D$12="Unemployed",('Ave model'!B33*D$91),""),""),"")</f>
      </c>
      <c r="E121" s="62">
        <f>IF('Ave model'!C33&lt;&gt;0,IF(SUM(E$16)&gt;0,IF($D$12="Unemployed",('Ave model'!C33*E$91),""),""),"")</f>
      </c>
      <c r="F121" s="62">
        <f>IF('Ave model'!D33&lt;&gt;0,IF(SUM(F$16)&gt;0,IF($D$12="Unemployed",('Ave model'!D33*F$91),""),""),"")</f>
      </c>
      <c r="G121" s="62">
        <f>IF('Ave model'!E33&lt;&gt;0,IF(SUM(G$16)&gt;0,IF($D$12="Unemployed",('Ave model'!E33*G$91),""),""),"")</f>
      </c>
      <c r="H121" s="62">
        <f>IF('Ave model'!F33&lt;&gt;0,IF(SUM(H$16)&gt;0,IF($D$12="Unemployed",('Ave model'!F33*H$91),""),""),"")</f>
      </c>
      <c r="I121" s="62">
        <f>IF('Ave model'!G33&lt;&gt;0,IF(SUM(I$16)&gt;0,IF($D$12="Unemployed",('Ave model'!G33*I$91),""),""),"")</f>
      </c>
      <c r="J121" s="62">
        <f>IF('Ave model'!H33&lt;&gt;0,IF(SUM(J$16)&gt;0,IF($D$12="Unemployed",('Ave model'!H33*J$91),""),""),"")</f>
      </c>
      <c r="K121" s="62">
        <f>IF('Ave model'!I33&lt;&gt;0,IF(SUM(K$16)&gt;0,IF($D$12="Unemployed",('Ave model'!I33*K$91),""),""),"")</f>
      </c>
      <c r="L121" s="196">
        <f>IF('Ave model'!J33&lt;&gt;0,IF(SUM(L$16)&gt;0,IF($D$12="Unemployed",('Ave model'!J33*L$91),""),""),"")</f>
      </c>
    </row>
    <row r="122" spans="1:12" ht="12" customHeight="1" hidden="1">
      <c r="A122" s="156" t="s">
        <v>277</v>
      </c>
      <c r="B122" s="56"/>
      <c r="C122" s="56"/>
      <c r="D122" s="62">
        <f>IF('Ave model'!B34&lt;&gt;0,IF(SUM(D$16)&gt;0,IF($D$12="Unemployed",('Ave model'!B34*D$91),""),""),"")</f>
      </c>
      <c r="E122" s="62">
        <f>IF('Ave model'!C34&lt;&gt;0,IF(SUM(E$16)&gt;0,IF($D$12="Unemployed",('Ave model'!C34*E$91),""),""),"")</f>
      </c>
      <c r="F122" s="62">
        <f>IF('Ave model'!D34&lt;&gt;0,IF(SUM(F$16)&gt;0,IF($D$12="Unemployed",('Ave model'!D34*F$91),""),""),"")</f>
      </c>
      <c r="G122" s="62">
        <f>IF('Ave model'!E34&lt;&gt;0,IF(SUM(G$16)&gt;0,IF($D$12="Unemployed",('Ave model'!E34*G$91),""),""),"")</f>
      </c>
      <c r="H122" s="62">
        <f>IF('Ave model'!F34&lt;&gt;0,IF(SUM(H$16)&gt;0,IF($D$12="Unemployed",('Ave model'!F34*H$91),""),""),"")</f>
      </c>
      <c r="I122" s="62">
        <f>IF('Ave model'!G34&lt;&gt;0,IF(SUM(I$16)&gt;0,IF($D$12="Unemployed",('Ave model'!G34*I$91),""),""),"")</f>
      </c>
      <c r="J122" s="62">
        <f>IF('Ave model'!H34&lt;&gt;0,IF(SUM(J$16)&gt;0,IF($D$12="Unemployed",('Ave model'!H34*J$91),""),""),"")</f>
      </c>
      <c r="K122" s="62">
        <f>IF('Ave model'!I34&lt;&gt;0,IF(SUM(K$16)&gt;0,IF($D$12="Unemployed",('Ave model'!I34*K$91),""),""),"")</f>
      </c>
      <c r="L122" s="196">
        <f>IF('Ave model'!J34&lt;&gt;0,IF(SUM(L$16)&gt;0,IF($D$12="Unemployed",('Ave model'!J34*L$91),""),""),"")</f>
      </c>
    </row>
    <row r="123" spans="1:12" ht="12" customHeight="1" hidden="1">
      <c r="A123" s="156" t="s">
        <v>238</v>
      </c>
      <c r="B123" s="56"/>
      <c r="C123" s="56"/>
      <c r="D123" s="62">
        <f>IF('Ave model'!B35&lt;&gt;0,IF(SUM(D$16)&gt;0,IF($D$12="Unemployed",('Ave model'!B35*D$91),""),""),"")</f>
      </c>
      <c r="E123" s="62">
        <f>IF('Ave model'!C35&lt;&gt;0,IF(SUM(E$16)&gt;0,IF($D$12="Unemployed",('Ave model'!C35*E$91),""),""),"")</f>
      </c>
      <c r="F123" s="62">
        <f>IF('Ave model'!D35&lt;&gt;0,IF(SUM(F$16)&gt;0,IF($D$12="Unemployed",('Ave model'!D35*F$91),""),""),"")</f>
      </c>
      <c r="G123" s="62">
        <f>IF('Ave model'!E35&lt;&gt;0,IF(SUM(G$16)&gt;0,IF($D$12="Unemployed",('Ave model'!E35*G$91),""),""),"")</f>
      </c>
      <c r="H123" s="62">
        <f>IF('Ave model'!F35&lt;&gt;0,IF(SUM(H$16)&gt;0,IF($D$12="Unemployed",('Ave model'!F35*H$91),""),""),"")</f>
      </c>
      <c r="I123" s="62">
        <f>IF('Ave model'!G35&lt;&gt;0,IF(SUM(I$16)&gt;0,IF($D$12="Unemployed",('Ave model'!G35*I$91),""),""),"")</f>
      </c>
      <c r="J123" s="62">
        <f>IF('Ave model'!H35&lt;&gt;0,IF(SUM(J$16)&gt;0,IF($D$12="Unemployed",('Ave model'!H35*J$91),""),""),"")</f>
      </c>
      <c r="K123" s="62">
        <f>IF('Ave model'!I35&lt;&gt;0,IF(SUM(K$16)&gt;0,IF($D$12="Unemployed",('Ave model'!I35*K$91),""),""),"")</f>
      </c>
      <c r="L123" s="196">
        <f>IF('Ave model'!J35&lt;&gt;0,IF(SUM(L$16)&gt;0,IF($D$12="Unemployed",('Ave model'!J35*L$91),""),""),"")</f>
      </c>
    </row>
    <row r="124" spans="1:12" ht="12" customHeight="1" hidden="1">
      <c r="A124" s="156" t="s">
        <v>239</v>
      </c>
      <c r="B124" s="56"/>
      <c r="C124" s="56"/>
      <c r="D124" s="62">
        <f>IF('Ave model'!B36&lt;&gt;0,IF(SUM(D$16)&gt;0,IF($D$12="Unemployed",('Ave model'!B36*D$91),""),""),"")</f>
      </c>
      <c r="E124" s="62">
        <f>IF('Ave model'!C36&lt;&gt;0,IF(SUM(E$16)&gt;0,IF($D$12="Unemployed",('Ave model'!C36*E$91),""),""),"")</f>
      </c>
      <c r="F124" s="62">
        <f>IF('Ave model'!D36&lt;&gt;0,IF(SUM(F$16)&gt;0,IF($D$12="Unemployed",('Ave model'!D36*F$91),""),""),"")</f>
      </c>
      <c r="G124" s="62">
        <f>IF('Ave model'!E36&lt;&gt;0,IF(SUM(G$16)&gt;0,IF($D$12="Unemployed",('Ave model'!E36*G$91),""),""),"")</f>
      </c>
      <c r="H124" s="62">
        <f>IF('Ave model'!F36&lt;&gt;0,IF(SUM(H$16)&gt;0,IF($D$12="Unemployed",('Ave model'!F36*H$91),""),""),"")</f>
      </c>
      <c r="I124" s="62">
        <f>IF('Ave model'!G36&lt;&gt;0,IF(SUM(I$16)&gt;0,IF($D$12="Unemployed",('Ave model'!G36*I$91),""),""),"")</f>
      </c>
      <c r="J124" s="62">
        <f>IF('Ave model'!H36&lt;&gt;0,IF(SUM(J$16)&gt;0,IF($D$12="Unemployed",('Ave model'!H36*J$91),""),""),"")</f>
      </c>
      <c r="K124" s="62">
        <f>IF('Ave model'!I36&lt;&gt;0,IF(SUM(K$16)&gt;0,IF($D$12="Unemployed",('Ave model'!I36*K$91),""),""),"")</f>
      </c>
      <c r="L124" s="196">
        <f>IF('Ave model'!J36&lt;&gt;0,IF(SUM(L$16)&gt;0,IF($D$12="Unemployed",('Ave model'!J36*L$91),""),""),"")</f>
      </c>
    </row>
    <row r="125" spans="1:12" ht="12" customHeight="1" hidden="1">
      <c r="A125" s="156" t="s">
        <v>240</v>
      </c>
      <c r="B125" s="56"/>
      <c r="C125" s="56"/>
      <c r="D125" s="62">
        <f>IF('Ave model'!B37&lt;&gt;0,IF(SUM(D$16)&gt;0,IF($D$12="Unemployed",('Ave model'!B37*D$91),""),""),"")</f>
      </c>
      <c r="E125" s="62">
        <f>IF('Ave model'!C37&lt;&gt;0,IF(SUM(E$16)&gt;0,IF($D$12="Unemployed",('Ave model'!C37*E$91),""),""),"")</f>
      </c>
      <c r="F125" s="62">
        <f>IF('Ave model'!D37&lt;&gt;0,IF(SUM(F$16)&gt;0,IF($D$12="Unemployed",('Ave model'!D37*F$91),""),""),"")</f>
      </c>
      <c r="G125" s="62">
        <f>IF('Ave model'!E37&lt;&gt;0,IF(SUM(G$16)&gt;0,IF($D$12="Unemployed",('Ave model'!E37*G$91),""),""),"")</f>
      </c>
      <c r="H125" s="62">
        <f>IF('Ave model'!F37&lt;&gt;0,IF(SUM(H$16)&gt;0,IF($D$12="Unemployed",('Ave model'!F37*H$91),""),""),"")</f>
      </c>
      <c r="I125" s="62">
        <f>IF('Ave model'!G37&lt;&gt;0,IF(SUM(I$16)&gt;0,IF($D$12="Unemployed",('Ave model'!G37*I$91),""),""),"")</f>
      </c>
      <c r="J125" s="62">
        <f>IF('Ave model'!H37&lt;&gt;0,IF(SUM(J$16)&gt;0,IF($D$12="Unemployed",('Ave model'!H37*J$91),""),""),"")</f>
      </c>
      <c r="K125" s="62">
        <f>IF('Ave model'!I37&lt;&gt;0,IF(SUM(K$16)&gt;0,IF($D$12="Unemployed",('Ave model'!I37*K$91),""),""),"")</f>
      </c>
      <c r="L125" s="196">
        <f>IF('Ave model'!J37&lt;&gt;0,IF(SUM(L$16)&gt;0,IF($D$12="Unemployed",('Ave model'!J37*L$91),""),""),"")</f>
      </c>
    </row>
    <row r="126" spans="1:12" ht="12" customHeight="1" hidden="1">
      <c r="A126" s="156" t="s">
        <v>241</v>
      </c>
      <c r="B126" s="56"/>
      <c r="C126" s="56"/>
      <c r="D126" s="62">
        <f>IF('Ave model'!B38&lt;&gt;0,IF(SUM(D$16)&gt;0,IF($D$12="Unemployed",('Ave model'!B38*D$91),""),""),"")</f>
      </c>
      <c r="E126" s="62">
        <f>IF('Ave model'!C38&lt;&gt;0,IF(SUM(E$16)&gt;0,IF($D$12="Unemployed",('Ave model'!C38*E$91),""),""),"")</f>
      </c>
      <c r="F126" s="62">
        <f>IF('Ave model'!D38&lt;&gt;0,IF(SUM(F$16)&gt;0,IF($D$12="Unemployed",('Ave model'!D38*F$91),""),""),"")</f>
      </c>
      <c r="G126" s="62">
        <f>IF('Ave model'!E38&lt;&gt;0,IF(SUM(G$16)&gt;0,IF($D$12="Unemployed",('Ave model'!E38*G$91),""),""),"")</f>
      </c>
      <c r="H126" s="62">
        <f>IF('Ave model'!F38&lt;&gt;0,IF(SUM(H$16)&gt;0,IF($D$12="Unemployed",('Ave model'!F38*H$91),""),""),"")</f>
      </c>
      <c r="I126" s="62">
        <f>IF('Ave model'!G38&lt;&gt;0,IF(SUM(I$16)&gt;0,IF($D$12="Unemployed",('Ave model'!G38*I$91),""),""),"")</f>
      </c>
      <c r="J126" s="62">
        <f>IF('Ave model'!H38&lt;&gt;0,IF(SUM(J$16)&gt;0,IF($D$12="Unemployed",('Ave model'!H38*J$91),""),""),"")</f>
      </c>
      <c r="K126" s="62">
        <f>IF('Ave model'!I38&lt;&gt;0,IF(SUM(K$16)&gt;0,IF($D$12="Unemployed",('Ave model'!I38*K$91),""),""),"")</f>
      </c>
      <c r="L126" s="196">
        <f>IF('Ave model'!J38&lt;&gt;0,IF(SUM(L$16)&gt;0,IF($D$12="Unemployed",('Ave model'!J38*L$91),""),""),"")</f>
      </c>
    </row>
    <row r="127" spans="1:12" ht="12" customHeight="1" hidden="1">
      <c r="A127" s="270" t="s">
        <v>242</v>
      </c>
      <c r="B127" s="164"/>
      <c r="C127" s="164"/>
      <c r="D127" s="273">
        <f>IF('Ave model'!B39&lt;&gt;0,IF(SUM(D$16)&gt;0,IF($D$12="Unemployed",('Ave model'!B39*D$91),""),""),"")</f>
      </c>
      <c r="E127" s="273">
        <f>IF('Ave model'!C39&lt;&gt;0,IF(SUM(E$16)&gt;0,IF($D$12="Unemployed",('Ave model'!C39*E$91),""),""),"")</f>
      </c>
      <c r="F127" s="273">
        <f>IF('Ave model'!D39&lt;&gt;0,IF(SUM(F$16)&gt;0,IF($D$12="Unemployed",('Ave model'!D39*F$91),""),""),"")</f>
      </c>
      <c r="G127" s="273">
        <f>IF('Ave model'!E39&lt;&gt;0,IF(SUM(G$16)&gt;0,IF($D$12="Unemployed",('Ave model'!E39*G$91),""),""),"")</f>
      </c>
      <c r="H127" s="273">
        <f>IF('Ave model'!F39&lt;&gt;0,IF(SUM(H$16)&gt;0,IF($D$12="Unemployed",('Ave model'!F39*H$91),""),""),"")</f>
      </c>
      <c r="I127" s="273">
        <f>IF('Ave model'!G39&lt;&gt;0,IF(SUM(I$16)&gt;0,IF($D$12="Unemployed",('Ave model'!G39*I$91),""),""),"")</f>
      </c>
      <c r="J127" s="273">
        <f>IF('Ave model'!H39&lt;&gt;0,IF(SUM(J$16)&gt;0,IF($D$12="Unemployed",('Ave model'!H39*J$91),""),""),"")</f>
      </c>
      <c r="K127" s="273">
        <f>IF('Ave model'!I39&lt;&gt;0,IF(SUM(K$16)&gt;0,IF($D$12="Unemployed",('Ave model'!I39*K$91),""),""),"")</f>
      </c>
      <c r="L127" s="274">
        <f>IF('Ave model'!J39&lt;&gt;0,IF(SUM(L$16)&gt;0,IF($D$12="Unemployed",('Ave model'!J39*L$91),""),""),"")</f>
      </c>
    </row>
    <row r="128" ht="12" customHeight="1" hidden="1"/>
    <row r="129" spans="1:12" ht="12" customHeight="1" hidden="1">
      <c r="A129" s="225"/>
      <c r="B129" s="226"/>
      <c r="C129" s="226"/>
      <c r="D129" s="271" t="s">
        <v>249</v>
      </c>
      <c r="E129" s="227"/>
      <c r="F129" s="228"/>
      <c r="G129" s="228"/>
      <c r="H129" s="226"/>
      <c r="I129" s="227"/>
      <c r="J129" s="228"/>
      <c r="K129" s="226"/>
      <c r="L129" s="229"/>
    </row>
    <row r="130" spans="1:12" ht="12" customHeight="1" hidden="1">
      <c r="A130" s="230"/>
      <c r="B130" s="57"/>
      <c r="C130" s="57"/>
      <c r="D130" s="231" t="s">
        <v>71</v>
      </c>
      <c r="E130" s="231" t="s">
        <v>73</v>
      </c>
      <c r="F130" s="231" t="s">
        <v>74</v>
      </c>
      <c r="G130" s="231" t="s">
        <v>75</v>
      </c>
      <c r="H130" s="231" t="s">
        <v>76</v>
      </c>
      <c r="I130" s="231" t="s">
        <v>77</v>
      </c>
      <c r="J130" s="231" t="s">
        <v>78</v>
      </c>
      <c r="K130" s="231" t="s">
        <v>79</v>
      </c>
      <c r="L130" s="232" t="s">
        <v>30</v>
      </c>
    </row>
    <row r="131" spans="1:12" ht="12" customHeight="1" hidden="1">
      <c r="A131" s="233" t="s">
        <v>69</v>
      </c>
      <c r="B131" s="234"/>
      <c r="C131" s="234"/>
      <c r="D131" s="235">
        <f>IF(+D$16&gt;0,(SUM(+D$16*10^(+'Ave model'!$M33+'Ave model'!$N33*LOG10(+D$16*1000)+(+'Ave model'!$O33*(LOG10(+D$16*1000)^2)+'Ave model'!$P33*(LOG10(+D$16*1000)-'Ave model'!$R33)*(MAX((LOG10(D$16*1000)-'Ave model'!$R33),0))+'Ave model'!$Q33*(LOG10(+D$16*1000)-'Ave model'!$S33)*MAX((LOG10(D$16*1000)-'Ave model'!$S33),0)))/100)),"")</f>
      </c>
      <c r="E131" s="235">
        <f>IF(+E$16&gt;0,(SUM(+E$16*10^(+'Ave model'!$M34+'Ave model'!$N34*LOG10(+E$16*1000)+(+'Ave model'!$O34*(LOG10(+E$16*1000)^2)+'Ave model'!$P34*(LOG10(+E$16*1000)-'Ave model'!$R34)*(MAX((LOG10(E$16*1000)-'Ave model'!$R34),0))+'Ave model'!$Q34*(LOG10(+E$16*1000)-'Ave model'!$S34)*MAX((LOG10(E$16*1000)-'Ave model'!$S34),0)))/100)),"")</f>
      </c>
      <c r="F131" s="235">
        <f>IF(+F$16&gt;0,(SUM(+F$16*10^(+'Ave model'!$M35+'Ave model'!$N35*LOG10(+F$16*1000)+(+'Ave model'!$O35*(LOG10(+F$16*1000)^2)+'Ave model'!$P35*(LOG10(+F$16*1000)-'Ave model'!$R35)*(MAX((LOG10(F$16*1000)-'Ave model'!$R35),0))+'Ave model'!$Q35*(LOG10(+F$16*1000)-'Ave model'!$S35)*MAX((LOG10(F$16*1000)-'Ave model'!$S35),0)))/100)),"")</f>
      </c>
      <c r="G131" s="235">
        <f>IF(+G$16&gt;0,(SUM(+G$16*10^(+'Ave model'!$M36+'Ave model'!$N36*LOG10(+G$16*1000)+(+'Ave model'!$O36*(LOG10(+G$16*1000)^2)+'Ave model'!$P36*(LOG10(+G$16*1000)-'Ave model'!$R36)*(MAX((LOG10(G$16*1000)-'Ave model'!$R36),0))+'Ave model'!$Q36*(LOG10(+G$16*1000)-'Ave model'!$S36)*MAX((LOG10(G$16*1000)-'Ave model'!$S36),0)))/100)),"")</f>
      </c>
      <c r="H131" s="235">
        <f>IF(+H$16&gt;0,(SUM(+H$16*10^(+'Ave model'!$M37+'Ave model'!$N37*LOG10(+H$16*1000)+(+'Ave model'!$O37*(LOG10(+H$16*1000)^2)+'Ave model'!$P37*(LOG10(+H$16*1000)-'Ave model'!$R37)*(MAX((LOG10(H$16*1000)-'Ave model'!$R37),0))+'Ave model'!$Q37*(LOG10(+H$16*1000)-'Ave model'!$S37)*MAX((LOG10(H$16*1000)-'Ave model'!$S37),0)))/100)),"")</f>
      </c>
      <c r="I131" s="235">
        <f>IF(+I$16&gt;0,(SUM(+I$16*10^(+'Ave model'!$M38+'Ave model'!$N38*LOG10(+I$16*1000)+(+'Ave model'!$O38*(LOG10(+I$16*1000)^2)+'Ave model'!$P38*(LOG10(+I$16*1000)-'Ave model'!$R38)*(MAX((LOG10(I$16*1000)-'Ave model'!$R38),0))+'Ave model'!$Q38*(LOG10(+I$16*1000)-'Ave model'!$S38)*MAX((LOG10(I$16*1000)-'Ave model'!$S38),0)))/100)),"")</f>
      </c>
      <c r="J131" s="235">
        <f>IF(+J$16&gt;0,(SUM(+J$16*10^(+'Ave model'!$M39+'Ave model'!$N39*LOG10(+J$16*1000)+(+'Ave model'!$O39*(LOG10(+J$16*1000)^2)+'Ave model'!$P39*(LOG10(+J$16*1000)-'Ave model'!$R39)*(MAX((LOG10(J$16*1000)-'Ave model'!$R39),0))+'Ave model'!$Q39*(LOG10(+J$16*1000)-'Ave model'!$S39)*MAX((LOG10(J$16*1000)-'Ave model'!$S39),0)))/100)),"")</f>
      </c>
      <c r="K131" s="235">
        <f>IF(+K$16&gt;0,(SUM(+K$16*10^(+'Ave model'!$M40+'Ave model'!$N40*LOG10(+K$16*1000)+(+'Ave model'!$O40*(LOG10(+K$16*1000)^2)+'Ave model'!$P40*(LOG10(+K$16*1000)-'Ave model'!$R40)*(MAX((LOG10(K$16*1000)-'Ave model'!$R40),0))+'Ave model'!$Q40*(LOG10(+K$16*1000)-'Ave model'!$S40)*MAX((LOG10(K$16*1000)-'Ave model'!$S40),0)))/100)),"")</f>
      </c>
      <c r="L131" s="236">
        <f>IF(+L$16&gt;0,(SUM(+L$16*10^(+'Ave model'!$M41+'Ave model'!$N41*LOG10(+L$16*1000)+(+'Ave model'!$O41*(LOG10(+L$16*1000)^2)+'Ave model'!$P41*(LOG10(+L$16*1000)-'Ave model'!$R41)*(MAX((LOG10(L$16*1000)-'Ave model'!$R41),0))+'Ave model'!$Q41*(LOG10(+L$16*1000)-'Ave model'!$S41)*MAX((LOG10(L$16*1000)-'Ave model'!$S41),0)))/100)),"")</f>
      </c>
    </row>
    <row r="132" spans="1:12" ht="12" customHeight="1" hidden="1">
      <c r="A132" s="237" t="s">
        <v>70</v>
      </c>
      <c r="B132" s="238"/>
      <c r="C132" s="238"/>
      <c r="D132" s="239">
        <f>IF(+D$16&gt;0,((D$131/D$16)*100),"")</f>
      </c>
      <c r="E132" s="239">
        <f aca="true" t="shared" si="16" ref="E132:L132">IF(+E$16&gt;0,((E$131/E$16)*100),"")</f>
      </c>
      <c r="F132" s="239">
        <f t="shared" si="16"/>
      </c>
      <c r="G132" s="239">
        <f t="shared" si="16"/>
      </c>
      <c r="H132" s="239">
        <f t="shared" si="16"/>
      </c>
      <c r="I132" s="239">
        <f t="shared" si="16"/>
      </c>
      <c r="J132" s="239">
        <f t="shared" si="16"/>
      </c>
      <c r="K132" s="239">
        <f t="shared" si="16"/>
      </c>
      <c r="L132" s="240">
        <f t="shared" si="16"/>
      </c>
    </row>
    <row r="133" spans="1:12" ht="12" customHeight="1" hidden="1">
      <c r="A133" s="242" t="s">
        <v>55</v>
      </c>
      <c r="B133" s="267"/>
      <c r="C133" s="267"/>
      <c r="D133" s="272" t="s">
        <v>255</v>
      </c>
      <c r="E133" s="267"/>
      <c r="F133" s="267"/>
      <c r="G133" s="267"/>
      <c r="H133" s="267"/>
      <c r="I133" s="267"/>
      <c r="J133" s="267"/>
      <c r="K133" s="267"/>
      <c r="L133" s="268"/>
    </row>
    <row r="134" spans="1:12" ht="12" customHeight="1" hidden="1">
      <c r="A134" s="156" t="s">
        <v>243</v>
      </c>
      <c r="B134" s="56"/>
      <c r="C134" s="56"/>
      <c r="D134" s="62">
        <f>IF('Ave model'!B6&lt;&gt;0,IF(SUM(D$16)&gt;0,IF($D$12="Not in the labour force",('Ave model'!B6*D$132),""),""),"")</f>
      </c>
      <c r="E134" s="62">
        <f>IF('Ave model'!C6&lt;&gt;0,IF(SUM(E$16)&gt;0,IF($D$12="Not in the labour force",('Ave model'!C6*E$132),""),""),"")</f>
      </c>
      <c r="F134" s="62">
        <f>IF('Ave model'!D6&lt;&gt;0,IF(SUM(F$16)&gt;0,IF($D$12="Not in the labour force",('Ave model'!D6*F$132),""),""),"")</f>
      </c>
      <c r="G134" s="62">
        <f>IF('Ave model'!E6&lt;&gt;0,IF(SUM(G$16)&gt;0,IF($D$12="Not in the labour force",('Ave model'!E6*G$132),""),""),"")</f>
      </c>
      <c r="H134" s="62">
        <f>IF('Ave model'!F6&lt;&gt;0,IF(SUM(H$16)&gt;0,IF($D$12="Not in the labour force",('Ave model'!F6*H$132),""),""),"")</f>
      </c>
      <c r="I134" s="62">
        <f>IF('Ave model'!G6&lt;&gt;0,IF(SUM(I$16)&gt;0,IF($D$12="Not in the labour force",('Ave model'!G6*I$132),""),""),"")</f>
      </c>
      <c r="J134" s="62">
        <f>IF('Ave model'!H6&lt;&gt;0,IF(SUM(J$16)&gt;0,IF($D$12="Not in the labour force",('Ave model'!H6*J$132),""),""),"")</f>
      </c>
      <c r="K134" s="62">
        <f>IF('Ave model'!I6&lt;&gt;0,IF(SUM(K$16)&gt;0,IF($D$12="Not in the labour force",('Ave model'!I6*K$132),""),""),"")</f>
      </c>
      <c r="L134" s="196">
        <f>IF('Ave model'!J6&lt;&gt;0,IF(SUM(L$16)&gt;0,IF($D$12="Not in the labour force",('Ave model'!J6*L$132),""),""),"")</f>
      </c>
    </row>
    <row r="135" spans="1:12" ht="12" customHeight="1" hidden="1">
      <c r="A135" s="156" t="s">
        <v>244</v>
      </c>
      <c r="B135" s="56"/>
      <c r="C135" s="56"/>
      <c r="D135" s="62">
        <f>IF('Ave model'!B7&lt;&gt;0,IF(SUM(D$16)&gt;0,IF($D$12="Not in the labour force",('Ave model'!B7*D$132),""),""),"")</f>
      </c>
      <c r="E135" s="62">
        <f>IF('Ave model'!C7&lt;&gt;0,IF(SUM(E$16)&gt;0,IF($D$12="Not in the labour force",('Ave model'!C7*E$132),""),""),"")</f>
      </c>
      <c r="F135" s="62">
        <f>IF('Ave model'!D7&lt;&gt;0,IF(SUM(F$16)&gt;0,IF($D$12="Not in the labour force",('Ave model'!D7*F$132),""),""),"")</f>
      </c>
      <c r="G135" s="62">
        <f>IF('Ave model'!E7&lt;&gt;0,IF(SUM(G$16)&gt;0,IF($D$12="Not in the labour force",('Ave model'!E7*G$132),""),""),"")</f>
      </c>
      <c r="H135" s="62">
        <f>IF('Ave model'!F7&lt;&gt;0,IF(SUM(H$16)&gt;0,IF($D$12="Not in the labour force",('Ave model'!F7*H$132),""),""),"")</f>
      </c>
      <c r="I135" s="62">
        <f>IF('Ave model'!G7&lt;&gt;0,IF(SUM(I$16)&gt;0,IF($D$12="Not in the labour force",('Ave model'!G7*I$132),""),""),"")</f>
      </c>
      <c r="J135" s="62">
        <f>IF('Ave model'!H7&lt;&gt;0,IF(SUM(J$16)&gt;0,IF($D$12="Not in the labour force",('Ave model'!H7*J$132),""),""),"")</f>
      </c>
      <c r="K135" s="62">
        <f>IF('Ave model'!I7&lt;&gt;0,IF(SUM(K$16)&gt;0,IF($D$12="Not in the labour force",('Ave model'!I7*K$132),""),""),"")</f>
      </c>
      <c r="L135" s="196">
        <f>IF('Ave model'!J7&lt;&gt;0,IF(SUM(L$16)&gt;0,IF($D$12="Not in the labour force",('Ave model'!J7*L$132),""),""),"")</f>
      </c>
    </row>
    <row r="136" spans="1:12" ht="12" customHeight="1" hidden="1">
      <c r="A136" s="145" t="s">
        <v>245</v>
      </c>
      <c r="B136" s="84"/>
      <c r="C136" s="84"/>
      <c r="D136" s="62">
        <f>IF('Ave model'!B8&lt;&gt;0,IF(SUM(D$16)&gt;0,IF($D$12="Not in the labour force",('Ave model'!B8*D$132),""),""),"")</f>
      </c>
      <c r="E136" s="62">
        <f>IF('Ave model'!C8&lt;&gt;0,IF(SUM(E$16)&gt;0,IF($D$12="Not in the labour force",('Ave model'!C8*E$132),""),""),"")</f>
      </c>
      <c r="F136" s="62">
        <f>IF('Ave model'!D8&lt;&gt;0,IF(SUM(F$16)&gt;0,IF($D$12="Not in the labour force",('Ave model'!D8*F$132),""),""),"")</f>
      </c>
      <c r="G136" s="62">
        <f>IF('Ave model'!E8&lt;&gt;0,IF(SUM(G$16)&gt;0,IF($D$12="Not in the labour force",('Ave model'!E8*G$132),""),""),"")</f>
      </c>
      <c r="H136" s="62">
        <f>IF('Ave model'!F8&lt;&gt;0,IF(SUM(H$16)&gt;0,IF($D$12="Not in the labour force",('Ave model'!F8*H$132),""),""),"")</f>
      </c>
      <c r="I136" s="62">
        <f>IF('Ave model'!G8&lt;&gt;0,IF(SUM(I$16)&gt;0,IF($D$12="Not in the labour force",('Ave model'!G8*I$132),""),""),"")</f>
      </c>
      <c r="J136" s="62">
        <f>IF('Ave model'!H8&lt;&gt;0,IF(SUM(J$16)&gt;0,IF($D$12="Not in the labour force",('Ave model'!H8*J$132),""),""),"")</f>
      </c>
      <c r="K136" s="62">
        <f>IF('Ave model'!I8&lt;&gt;0,IF(SUM(K$16)&gt;0,IF($D$12="Not in the labour force",('Ave model'!I8*K$132),""),""),"")</f>
      </c>
      <c r="L136" s="196">
        <f>IF('Ave model'!J8&lt;&gt;0,IF(SUM(L$16)&gt;0,IF($D$12="Not in the labour force",('Ave model'!J8*L$132),""),""),"")</f>
      </c>
    </row>
    <row r="137" spans="1:12" ht="12" customHeight="1" hidden="1">
      <c r="A137" s="145" t="s">
        <v>270</v>
      </c>
      <c r="B137" s="84"/>
      <c r="C137" s="84"/>
      <c r="D137" s="62">
        <f>IF('Ave model'!B9&lt;&gt;0,IF(SUM(D$16)&gt;0,IF($D$12="Not in the labour force",('Ave model'!B9*D$131),""),""),"")</f>
      </c>
      <c r="E137" s="62">
        <f>IF('Ave model'!C9&lt;&gt;0,IF(SUM(E$16)&gt;0,IF($D$12="Not in the labour force",('Ave model'!C9*E$131),""),""),"")</f>
      </c>
      <c r="F137" s="62">
        <f>IF('Ave model'!D9&lt;&gt;0,IF(SUM(F$16)&gt;0,IF($D$12="Not in the labour force",('Ave model'!D9*F$131),""),""),"")</f>
      </c>
      <c r="G137" s="62">
        <f>IF('Ave model'!E9&lt;&gt;0,IF(SUM(G$16)&gt;0,IF($D$12="Not in the labour force",('Ave model'!E9*G$131),""),""),"")</f>
      </c>
      <c r="H137" s="62">
        <f>IF('Ave model'!F9&lt;&gt;0,IF(SUM(H$16)&gt;0,IF($D$12="Not in the labour force",('Ave model'!F9*H$131),""),""),"")</f>
      </c>
      <c r="I137" s="62">
        <f>IF('Ave model'!G9&lt;&gt;0,IF(SUM(I$16)&gt;0,IF($D$12="Not in the labour force",('Ave model'!G9*I$131),""),""),"")</f>
      </c>
      <c r="J137" s="62">
        <f>IF('Ave model'!H9&lt;&gt;0,IF(SUM(J$16)&gt;0,IF($D$12="Not in the labour force",('Ave model'!H9*J$131),""),""),"")</f>
      </c>
      <c r="K137" s="62">
        <f>IF('Ave model'!I9&lt;&gt;0,IF(SUM(K$16)&gt;0,IF($D$12="Not in the labour force",('Ave model'!I9*K$131),""),""),"")</f>
      </c>
      <c r="L137" s="196">
        <f>IF('Ave model'!J9&lt;&gt;0,IF(SUM(L$16)&gt;0,IF($D$12="Not in the labour force",('Ave model'!J9*L$131),""),""),"")</f>
      </c>
    </row>
    <row r="138" spans="1:12" ht="12" customHeight="1" hidden="1">
      <c r="A138" s="145" t="s">
        <v>226</v>
      </c>
      <c r="B138" s="84"/>
      <c r="C138" s="84"/>
      <c r="D138" s="62">
        <f>IF('Ave model'!B10&lt;&gt;0,IF(SUM(D$16)&gt;0,IF($D$12="Not in the labour force",('Ave model'!B10*D$131),""),""),"")</f>
      </c>
      <c r="E138" s="62">
        <f>IF('Ave model'!C10&lt;&gt;0,IF(SUM(E$16)&gt;0,IF($D$12="Not in the labour force",('Ave model'!C10*E$131),""),""),"")</f>
      </c>
      <c r="F138" s="62">
        <f>IF('Ave model'!D10&lt;&gt;0,IF(SUM(F$16)&gt;0,IF($D$12="Not in the labour force",('Ave model'!D10*F$131),""),""),"")</f>
      </c>
      <c r="G138" s="62">
        <f>IF('Ave model'!E10&lt;&gt;0,IF(SUM(G$16)&gt;0,IF($D$12="Not in the labour force",('Ave model'!E10*G$131),""),""),"")</f>
      </c>
      <c r="H138" s="62">
        <f>IF('Ave model'!F10&lt;&gt;0,IF(SUM(H$16)&gt;0,IF($D$12="Not in the labour force",('Ave model'!F10*H$131),""),""),"")</f>
      </c>
      <c r="I138" s="62">
        <f>IF('Ave model'!G10&lt;&gt;0,IF(SUM(I$16)&gt;0,IF($D$12="Not in the labour force",('Ave model'!G10*I$131),""),""),"")</f>
      </c>
      <c r="J138" s="62">
        <f>IF('Ave model'!H10&lt;&gt;0,IF(SUM(J$16)&gt;0,IF($D$12="Not in the labour force",('Ave model'!H10*J$131),""),""),"")</f>
      </c>
      <c r="K138" s="62">
        <f>IF('Ave model'!I10&lt;&gt;0,IF(SUM(K$16)&gt;0,IF($D$12="Not in the labour force",('Ave model'!I10*K$131),""),""),"")</f>
      </c>
      <c r="L138" s="196">
        <f>IF('Ave model'!J10&lt;&gt;0,IF(SUM(L$16)&gt;0,IF($D$12="Not in the labour force",('Ave model'!J10*L$131),""),""),"")</f>
      </c>
    </row>
    <row r="139" spans="1:12" ht="12" customHeight="1" hidden="1">
      <c r="A139" s="145" t="s">
        <v>227</v>
      </c>
      <c r="B139" s="84"/>
      <c r="C139" s="84"/>
      <c r="D139" s="62">
        <f>IF('Ave model'!B11&lt;&gt;0,IF(SUM(D$16)&gt;0,IF($D$12="Not in the labour force",('Ave model'!B11*D$131),""),""),"")</f>
      </c>
      <c r="E139" s="62">
        <f>IF('Ave model'!C11&lt;&gt;0,IF(SUM(E$16)&gt;0,IF($D$12="Not in the labour force",('Ave model'!C11*E$131),""),""),"")</f>
      </c>
      <c r="F139" s="62">
        <f>IF('Ave model'!D11&lt;&gt;0,IF(SUM(F$16)&gt;0,IF($D$12="Not in the labour force",('Ave model'!D11*F$131),""),""),"")</f>
      </c>
      <c r="G139" s="62">
        <f>IF('Ave model'!E11&lt;&gt;0,IF(SUM(G$16)&gt;0,IF($D$12="Not in the labour force",('Ave model'!E11*G$131),""),""),"")</f>
      </c>
      <c r="H139" s="62">
        <f>IF('Ave model'!F11&lt;&gt;0,IF(SUM(H$16)&gt;0,IF($D$12="Not in the labour force",('Ave model'!F11*H$131),""),""),"")</f>
      </c>
      <c r="I139" s="62">
        <f>IF('Ave model'!G11&lt;&gt;0,IF(SUM(I$16)&gt;0,IF($D$12="Not in the labour force",('Ave model'!G11*I$131),""),""),"")</f>
      </c>
      <c r="J139" s="62">
        <f>IF('Ave model'!H11&lt;&gt;0,IF(SUM(J$16)&gt;0,IF($D$12="Not in the labour force",('Ave model'!H11*J$131),""),""),"")</f>
      </c>
      <c r="K139" s="62">
        <f>IF('Ave model'!I11&lt;&gt;0,IF(SUM(K$16)&gt;0,IF($D$12="Not in the labour force",('Ave model'!I11*K$131),""),""),"")</f>
      </c>
      <c r="L139" s="196">
        <f>IF('Ave model'!J11&lt;&gt;0,IF(SUM(L$16)&gt;0,IF($D$12="Not in the labour force",('Ave model'!J11*L$131),""),""),"")</f>
      </c>
    </row>
    <row r="140" spans="1:12" ht="12" customHeight="1" hidden="1">
      <c r="A140" s="145" t="s">
        <v>271</v>
      </c>
      <c r="B140" s="84"/>
      <c r="C140" s="84"/>
      <c r="D140" s="62">
        <f>IF('Ave model'!B12&lt;&gt;0,IF(SUM(D$16)&gt;0,IF($D$12="Not in the labour force",('Ave model'!B12*D$131),""),""),"")</f>
      </c>
      <c r="E140" s="62">
        <f>IF('Ave model'!C12&lt;&gt;0,IF(SUM(E$16)&gt;0,IF($D$12="Not in the labour force",('Ave model'!C12*E$131),""),""),"")</f>
      </c>
      <c r="F140" s="62">
        <f>IF('Ave model'!D12&lt;&gt;0,IF(SUM(F$16)&gt;0,IF($D$12="Not in the labour force",('Ave model'!D12*F$131),""),""),"")</f>
      </c>
      <c r="G140" s="62">
        <f>IF('Ave model'!E12&lt;&gt;0,IF(SUM(G$16)&gt;0,IF($D$12="Not in the labour force",('Ave model'!E12*G$131),""),""),"")</f>
      </c>
      <c r="H140" s="62">
        <f>IF('Ave model'!F12&lt;&gt;0,IF(SUM(H$16)&gt;0,IF($D$12="Not in the labour force",('Ave model'!F12*H$131),""),""),"")</f>
      </c>
      <c r="I140" s="62">
        <f>IF('Ave model'!G12&lt;&gt;0,IF(SUM(I$16)&gt;0,IF($D$12="Not in the labour force",('Ave model'!G12*I$131),""),""),"")</f>
      </c>
      <c r="J140" s="62">
        <f>IF('Ave model'!H12&lt;&gt;0,IF(SUM(J$16)&gt;0,IF($D$12="Not in the labour force",('Ave model'!H12*J$131),""),""),"")</f>
      </c>
      <c r="K140" s="62">
        <f>IF('Ave model'!I12&lt;&gt;0,IF(SUM(K$16)&gt;0,IF($D$12="Not in the labour force",('Ave model'!I12*K$131),""),""),"")</f>
      </c>
      <c r="L140" s="196">
        <f>IF('Ave model'!J12&lt;&gt;0,IF(SUM(L$16)&gt;0,IF($D$12="Not in the labour force",('Ave model'!J12*L$131),""),""),"")</f>
      </c>
    </row>
    <row r="141" spans="1:12" ht="12" customHeight="1" hidden="1">
      <c r="A141" s="145" t="s">
        <v>228</v>
      </c>
      <c r="B141" s="84"/>
      <c r="C141" s="84"/>
      <c r="D141" s="62">
        <f>IF('Ave model'!B13&lt;&gt;0,IF(SUM(D$16)&gt;0,IF($D$12="Not in the labour force",('Ave model'!B13*D$131),""),""),"")</f>
      </c>
      <c r="E141" s="62">
        <f>IF('Ave model'!C13&lt;&gt;0,IF(SUM(E$16)&gt;0,IF($D$12="Not in the labour force",('Ave model'!C13*E$131),""),""),"")</f>
      </c>
      <c r="F141" s="62">
        <f>IF('Ave model'!D13&lt;&gt;0,IF(SUM(F$16)&gt;0,IF($D$12="Not in the labour force",('Ave model'!D13*F$131),""),""),"")</f>
      </c>
      <c r="G141" s="62">
        <f>IF('Ave model'!E13&lt;&gt;0,IF(SUM(G$16)&gt;0,IF($D$12="Not in the labour force",('Ave model'!E13*G$131),""),""),"")</f>
      </c>
      <c r="H141" s="62">
        <f>IF('Ave model'!F13&lt;&gt;0,IF(SUM(H$16)&gt;0,IF($D$12="Not in the labour force",('Ave model'!F13*H$131),""),""),"")</f>
      </c>
      <c r="I141" s="62">
        <f>IF('Ave model'!G13&lt;&gt;0,IF(SUM(I$16)&gt;0,IF($D$12="Not in the labour force",('Ave model'!G13*I$131),""),""),"")</f>
      </c>
      <c r="J141" s="62">
        <f>IF('Ave model'!H13&lt;&gt;0,IF(SUM(J$16)&gt;0,IF($D$12="Not in the labour force",('Ave model'!H13*J$131),""),""),"")</f>
      </c>
      <c r="K141" s="62">
        <f>IF('Ave model'!I13&lt;&gt;0,IF(SUM(K$16)&gt;0,IF($D$12="Not in the labour force",('Ave model'!I13*K$131),""),""),"")</f>
      </c>
      <c r="L141" s="196">
        <f>IF('Ave model'!J13&lt;&gt;0,IF(SUM(L$16)&gt;0,IF($D$12="Not in the labour force",('Ave model'!J13*L$131),""),""),"")</f>
      </c>
    </row>
    <row r="142" spans="1:12" ht="12" customHeight="1" hidden="1">
      <c r="A142" s="145" t="s">
        <v>229</v>
      </c>
      <c r="B142" s="84"/>
      <c r="C142" s="84"/>
      <c r="D142" s="62">
        <f>IF('Ave model'!B14&lt;&gt;0,IF(SUM(D$16)&gt;0,IF($D$12="Not in the labour force",('Ave model'!B14*D$131),""),""),"")</f>
      </c>
      <c r="E142" s="62">
        <f>IF('Ave model'!C14&lt;&gt;0,IF(SUM(E$16)&gt;0,IF($D$12="Not in the labour force",('Ave model'!C14*E$131),""),""),"")</f>
      </c>
      <c r="F142" s="62">
        <f>IF('Ave model'!D14&lt;&gt;0,IF(SUM(F$16)&gt;0,IF($D$12="Not in the labour force",('Ave model'!D14*F$131),""),""),"")</f>
      </c>
      <c r="G142" s="62">
        <f>IF('Ave model'!E14&lt;&gt;0,IF(SUM(G$16)&gt;0,IF($D$12="Not in the labour force",('Ave model'!E14*G$131),""),""),"")</f>
      </c>
      <c r="H142" s="62">
        <f>IF('Ave model'!F14&lt;&gt;0,IF(SUM(H$16)&gt;0,IF($D$12="Not in the labour force",('Ave model'!F14*H$131),""),""),"")</f>
      </c>
      <c r="I142" s="62">
        <f>IF('Ave model'!G14&lt;&gt;0,IF(SUM(I$16)&gt;0,IF($D$12="Not in the labour force",('Ave model'!G14*I$131),""),""),"")</f>
      </c>
      <c r="J142" s="62">
        <f>IF('Ave model'!H14&lt;&gt;0,IF(SUM(J$16)&gt;0,IF($D$12="Not in the labour force",('Ave model'!H14*J$131),""),""),"")</f>
      </c>
      <c r="K142" s="62">
        <f>IF('Ave model'!I14&lt;&gt;0,IF(SUM(K$16)&gt;0,IF($D$12="Not in the labour force",('Ave model'!I14*K$131),""),""),"")</f>
      </c>
      <c r="L142" s="196">
        <f>IF('Ave model'!J14&lt;&gt;0,IF(SUM(L$16)&gt;0,IF($D$12="Not in the labour force",('Ave model'!J14*L$131),""),""),"")</f>
      </c>
    </row>
    <row r="143" spans="1:12" ht="12" customHeight="1" hidden="1">
      <c r="A143" s="156" t="s">
        <v>272</v>
      </c>
      <c r="B143" s="56"/>
      <c r="C143" s="56"/>
      <c r="D143" s="62">
        <f>IF('Ave model'!B15&lt;&gt;0,IF(SUM(D$16)&gt;0,IF($D$12="Not in the labour force",('Ave model'!B15*D$131),""),""),"")</f>
      </c>
      <c r="E143" s="62">
        <f>IF('Ave model'!C15&lt;&gt;0,IF(SUM(E$16)&gt;0,IF($D$12="Not in the labour force",('Ave model'!C15*E$131),""),""),"")</f>
      </c>
      <c r="F143" s="62">
        <f>IF('Ave model'!D15&lt;&gt;0,IF(SUM(F$16)&gt;0,IF($D$12="Not in the labour force",('Ave model'!D15*F$131),""),""),"")</f>
      </c>
      <c r="G143" s="62">
        <f>IF('Ave model'!E15&lt;&gt;0,IF(SUM(G$16)&gt;0,IF($D$12="Not in the labour force",('Ave model'!E15*G$131),""),""),"")</f>
      </c>
      <c r="H143" s="62">
        <f>IF('Ave model'!F15&lt;&gt;0,IF(SUM(H$16)&gt;0,IF($D$12="Not in the labour force",('Ave model'!F15*H$131),""),""),"")</f>
      </c>
      <c r="I143" s="62">
        <f>IF('Ave model'!G15&lt;&gt;0,IF(SUM(I$16)&gt;0,IF($D$12="Not in the labour force",('Ave model'!G15*I$131),""),""),"")</f>
      </c>
      <c r="J143" s="62">
        <f>IF('Ave model'!H15&lt;&gt;0,IF(SUM(J$16)&gt;0,IF($D$12="Not in the labour force",('Ave model'!H15*J$131),""),""),"")</f>
      </c>
      <c r="K143" s="62">
        <f>IF('Ave model'!I15&lt;&gt;0,IF(SUM(K$16)&gt;0,IF($D$12="Not in the labour force",('Ave model'!I15*K$131),""),""),"")</f>
      </c>
      <c r="L143" s="196">
        <f>IF('Ave model'!J15&lt;&gt;0,IF(SUM(L$16)&gt;0,IF($D$12="Not in the labour force",('Ave model'!J15*L$131),""),""),"")</f>
      </c>
    </row>
    <row r="144" spans="1:12" ht="12" customHeight="1" hidden="1">
      <c r="A144" s="156" t="s">
        <v>224</v>
      </c>
      <c r="B144" s="56"/>
      <c r="C144" s="56"/>
      <c r="D144" s="62">
        <f>IF('Ave model'!B16&lt;&gt;0,IF(SUM(D$16)&gt;0,IF($D$12="Not in the labour force",('Ave model'!B16*D$131),""),""),"")</f>
      </c>
      <c r="E144" s="62">
        <f>IF('Ave model'!C16&lt;&gt;0,IF(SUM(E$16)&gt;0,IF($D$12="Not in the labour force",('Ave model'!C16*E$131),""),""),"")</f>
      </c>
      <c r="F144" s="62">
        <f>IF('Ave model'!D16&lt;&gt;0,IF(SUM(F$16)&gt;0,IF($D$12="Not in the labour force",('Ave model'!D16*F$131),""),""),"")</f>
      </c>
      <c r="G144" s="62">
        <f>IF('Ave model'!E16&lt;&gt;0,IF(SUM(G$16)&gt;0,IF($D$12="Not in the labour force",('Ave model'!E16*G$131),""),""),"")</f>
      </c>
      <c r="H144" s="62">
        <f>IF('Ave model'!F16&lt;&gt;0,IF(SUM(H$16)&gt;0,IF($D$12="Not in the labour force",('Ave model'!F16*H$131),""),""),"")</f>
      </c>
      <c r="I144" s="62">
        <f>IF('Ave model'!G16&lt;&gt;0,IF(SUM(I$16)&gt;0,IF($D$12="Not in the labour force",('Ave model'!G16*I$131),""),""),"")</f>
      </c>
      <c r="J144" s="62">
        <f>IF('Ave model'!H16&lt;&gt;0,IF(SUM(J$16)&gt;0,IF($D$12="Not in the labour force",('Ave model'!H16*J$131),""),""),"")</f>
      </c>
      <c r="K144" s="62">
        <f>IF('Ave model'!I16&lt;&gt;0,IF(SUM(K$16)&gt;0,IF($D$12="Not in the labour force",('Ave model'!I16*K$131),""),""),"")</f>
      </c>
      <c r="L144" s="196">
        <f>IF('Ave model'!J16&lt;&gt;0,IF(SUM(L$16)&gt;0,IF($D$12="Not in the labour force",('Ave model'!J16*L$131),""),""),"")</f>
      </c>
    </row>
    <row r="145" spans="1:12" ht="12" customHeight="1" hidden="1">
      <c r="A145" s="156" t="s">
        <v>225</v>
      </c>
      <c r="B145" s="56"/>
      <c r="C145" s="56"/>
      <c r="D145" s="62">
        <f>IF('Ave model'!B17&lt;&gt;0,IF(SUM(D$16)&gt;0,IF($D$12="Not in the labour force",('Ave model'!B17*D$131),""),""),"")</f>
      </c>
      <c r="E145" s="62">
        <f>IF('Ave model'!C17&lt;&gt;0,IF(SUM(E$16)&gt;0,IF($D$12="Not in the labour force",('Ave model'!C17*E$131),""),""),"")</f>
      </c>
      <c r="F145" s="62">
        <f>IF('Ave model'!D17&lt;&gt;0,IF(SUM(F$16)&gt;0,IF($D$12="Not in the labour force",('Ave model'!D17*F$131),""),""),"")</f>
      </c>
      <c r="G145" s="62">
        <f>IF('Ave model'!E17&lt;&gt;0,IF(SUM(G$16)&gt;0,IF($D$12="Not in the labour force",('Ave model'!E17*G$131),""),""),"")</f>
      </c>
      <c r="H145" s="62">
        <f>IF('Ave model'!F17&lt;&gt;0,IF(SUM(H$16)&gt;0,IF($D$12="Not in the labour force",('Ave model'!F17*H$131),""),""),"")</f>
      </c>
      <c r="I145" s="62">
        <f>IF('Ave model'!G17&lt;&gt;0,IF(SUM(I$16)&gt;0,IF($D$12="Not in the labour force",('Ave model'!G17*I$131),""),""),"")</f>
      </c>
      <c r="J145" s="62">
        <f>IF('Ave model'!H17&lt;&gt;0,IF(SUM(J$16)&gt;0,IF($D$12="Not in the labour force",('Ave model'!H17*J$131),""),""),"")</f>
      </c>
      <c r="K145" s="62">
        <f>IF('Ave model'!I17&lt;&gt;0,IF(SUM(K$16)&gt;0,IF($D$12="Not in the labour force",('Ave model'!I17*K$131),""),""),"")</f>
      </c>
      <c r="L145" s="196">
        <f>IF('Ave model'!J17&lt;&gt;0,IF(SUM(L$16)&gt;0,IF($D$12="Not in the labour force",('Ave model'!J17*L$131),""),""),"")</f>
      </c>
    </row>
    <row r="146" spans="1:12" ht="12" customHeight="1" hidden="1">
      <c r="A146" s="159" t="s">
        <v>60</v>
      </c>
      <c r="B146" s="266"/>
      <c r="C146" s="266"/>
      <c r="D146" s="266"/>
      <c r="E146" s="266"/>
      <c r="F146" s="266"/>
      <c r="G146" s="266"/>
      <c r="H146" s="266"/>
      <c r="I146" s="266"/>
      <c r="J146" s="266"/>
      <c r="K146" s="266"/>
      <c r="L146" s="269"/>
    </row>
    <row r="147" spans="1:12" ht="12" customHeight="1" hidden="1">
      <c r="A147" s="156" t="s">
        <v>246</v>
      </c>
      <c r="B147" s="56"/>
      <c r="C147" s="56"/>
      <c r="D147" s="62">
        <f>IF('Ave model'!B19&lt;&gt;0,IF(SUM(D$16)&gt;0,IF($D$12="Not in the labour force",('Ave model'!B19*D$132),""),""),"")</f>
      </c>
      <c r="E147" s="62">
        <f>IF('Ave model'!C19&lt;&gt;0,IF(SUM(E$16)&gt;0,IF($D$12="Not in the labour force",('Ave model'!C19*E$132/100*E$16),""),""),"")</f>
      </c>
      <c r="F147" s="62">
        <f>IF('Ave model'!D19&lt;&gt;0,IF(SUM(F$16)&gt;0,IF($D$12="Not in the labour force",('Ave model'!D19*F$132/100*F$16),""),""),"")</f>
      </c>
      <c r="G147" s="62">
        <f>IF('Ave model'!E19&lt;&gt;0,IF(SUM(G$16)&gt;0,IF($D$12="Not in the labour force",('Ave model'!E19*G$132/100*G$16),""),""),"")</f>
      </c>
      <c r="H147" s="62">
        <f>IF('Ave model'!F19&lt;&gt;0,IF(SUM(H$16)&gt;0,IF($D$12="Not in the labour force",('Ave model'!F19*H$132/100*H$16),""),""),"")</f>
      </c>
      <c r="I147" s="62">
        <f>IF('Ave model'!G19&lt;&gt;0,IF(SUM(I$16)&gt;0,IF($D$12="Not in the labour force",('Ave model'!G19*I$132/100*I$16),""),""),"")</f>
      </c>
      <c r="J147" s="62">
        <f>IF('Ave model'!H19&lt;&gt;0,IF(SUM(J$16)&gt;0,IF($D$12="Not in the labour force",('Ave model'!H19*J$132/100*J$16),""),""),"")</f>
      </c>
      <c r="K147" s="62">
        <f>IF('Ave model'!I19&lt;&gt;0,IF(SUM(K$16)&gt;0,IF($D$12="Not in the labour force",('Ave model'!I19*K$132/100*K$16),""),""),"")</f>
      </c>
      <c r="L147" s="196">
        <f>IF('Ave model'!J19&lt;&gt;0,IF(SUM(L$16)&gt;0,IF($D$12="Not in the labour force",('Ave model'!J19*L$132/100*L$16),""),""),"")</f>
      </c>
    </row>
    <row r="148" spans="1:12" ht="12" customHeight="1" hidden="1">
      <c r="A148" s="156" t="s">
        <v>247</v>
      </c>
      <c r="B148" s="56"/>
      <c r="C148" s="56"/>
      <c r="D148" s="62">
        <f>IF('Ave model'!B20&lt;&gt;0,IF(SUM(D$16)&gt;0,IF($D$12="Not in the labour force",('Ave model'!B20*D$132),""),""),"")</f>
      </c>
      <c r="E148" s="62">
        <f>IF('Ave model'!C20&lt;&gt;0,IF(SUM(E$16)&gt;0,IF($D$12="Not in the labour force",('Ave model'!C20*E$132/100*E$16),""),""),"")</f>
      </c>
      <c r="F148" s="62">
        <f>IF('Ave model'!D20&lt;&gt;0,IF(SUM(F$16)&gt;0,IF($D$12="Not in the labour force",('Ave model'!D20*F$132/100*F$16),""),""),"")</f>
      </c>
      <c r="G148" s="62">
        <f>IF('Ave model'!E20&lt;&gt;0,IF(SUM(G$16)&gt;0,IF($D$12="Not in the labour force",('Ave model'!E20*G$132/100*G$16),""),""),"")</f>
      </c>
      <c r="H148" s="62">
        <f>IF('Ave model'!F20&lt;&gt;0,IF(SUM(H$16)&gt;0,IF($D$12="Not in the labour force",('Ave model'!F20*H$132/100*H$16),""),""),"")</f>
      </c>
      <c r="I148" s="62">
        <f>IF('Ave model'!G20&lt;&gt;0,IF(SUM(I$16)&gt;0,IF($D$12="Not in the labour force",('Ave model'!G20*I$132/100*I$16),""),""),"")</f>
      </c>
      <c r="J148" s="62">
        <f>IF('Ave model'!H20&lt;&gt;0,IF(SUM(J$16)&gt;0,IF($D$12="Not in the labour force",('Ave model'!H20*J$132/100*J$16),""),""),"")</f>
      </c>
      <c r="K148" s="62">
        <f>IF('Ave model'!I20&lt;&gt;0,IF(SUM(K$16)&gt;0,IF($D$12="Not in the labour force",('Ave model'!I20*K$132/100*K$16),""),""),"")</f>
      </c>
      <c r="L148" s="196">
        <f>IF('Ave model'!J20&lt;&gt;0,IF(SUM(L$16)&gt;0,IF($D$12="Not in the labour force",('Ave model'!J20*L$132/100*L$16),""),""),"")</f>
      </c>
    </row>
    <row r="149" spans="1:12" ht="12" customHeight="1" hidden="1">
      <c r="A149" s="159" t="s">
        <v>62</v>
      </c>
      <c r="B149" s="266"/>
      <c r="C149" s="266"/>
      <c r="D149" s="62">
        <f>IF('Ave model'!B21&lt;&gt;0,IF(SUM(D$16)&gt;0,IF($D$12="Not in the labour force",('Ave model'!B21*D$132),""),""),"")</f>
      </c>
      <c r="E149" s="266"/>
      <c r="F149" s="266"/>
      <c r="G149" s="266"/>
      <c r="H149" s="266"/>
      <c r="I149" s="266"/>
      <c r="J149" s="266"/>
      <c r="K149" s="266"/>
      <c r="L149" s="269"/>
    </row>
    <row r="150" spans="1:12" ht="12" customHeight="1" hidden="1">
      <c r="A150" s="156" t="s">
        <v>273</v>
      </c>
      <c r="B150" s="56"/>
      <c r="C150" s="56"/>
      <c r="D150" s="62">
        <f>IF('Ave model'!B22&lt;&gt;0,IF(SUM(D$16)&gt;0,IF($D$12="Not in the labour force",('Ave model'!B22*D$131),""),""),"")</f>
      </c>
      <c r="E150" s="62">
        <f>IF('Ave model'!C22&lt;&gt;0,IF(SUM(E$16)&gt;0,IF($D$12="Not in the labour force",('Ave model'!C22*E$131),""),""),"")</f>
      </c>
      <c r="F150" s="62">
        <f>IF('Ave model'!D22&lt;&gt;0,IF(SUM(F$16)&gt;0,IF($D$12="Not in the labour force",('Ave model'!D22*F$131),""),""),"")</f>
      </c>
      <c r="G150" s="62">
        <f>IF('Ave model'!E22&lt;&gt;0,IF(SUM(G$16)&gt;0,IF($D$12="Not in the labour force",('Ave model'!E22*G$131),""),""),"")</f>
      </c>
      <c r="H150" s="62">
        <f>IF('Ave model'!F22&lt;&gt;0,IF(SUM(H$16)&gt;0,IF($D$12="Not in the labour force",('Ave model'!F22*H$131),""),""),"")</f>
      </c>
      <c r="I150" s="62">
        <f>IF('Ave model'!G22&lt;&gt;0,IF(SUM(I$16)&gt;0,IF($D$12="Not in the labour force",('Ave model'!G22*I$131),""),""),"")</f>
      </c>
      <c r="J150" s="62">
        <f>IF('Ave model'!H22&lt;&gt;0,IF(SUM(J$16)&gt;0,IF($D$12="Not in the labour force",('Ave model'!H22*J$131),""),""),"")</f>
      </c>
      <c r="K150" s="62">
        <f>IF('Ave model'!I22&lt;&gt;0,IF(SUM(K$16)&gt;0,IF($D$12="Not in the labour force",('Ave model'!I22*K$131),""),""),"")</f>
      </c>
      <c r="L150" s="196">
        <f>IF('Ave model'!J22&lt;&gt;0,IF(SUM(L$16)&gt;0,IF($D$12="Not in the labour force",('Ave model'!J22*L$131),""),""),"")</f>
      </c>
    </row>
    <row r="151" spans="1:12" ht="12" customHeight="1" hidden="1">
      <c r="A151" s="156" t="s">
        <v>230</v>
      </c>
      <c r="B151" s="56"/>
      <c r="C151" s="56"/>
      <c r="D151" s="62">
        <f>IF('Ave model'!B23&lt;&gt;0,IF(SUM(D$16)&gt;0,IF($D$12="Not in the labour force",('Ave model'!B23*D$131),""),""),"")</f>
      </c>
      <c r="E151" s="62">
        <f>IF('Ave model'!C23&lt;&gt;0,IF(SUM(E$16)&gt;0,IF($D$12="Not in the labour force",('Ave model'!C23*E$131),""),""),"")</f>
      </c>
      <c r="F151" s="62">
        <f>IF('Ave model'!D23&lt;&gt;0,IF(SUM(F$16)&gt;0,IF($D$12="Not in the labour force",('Ave model'!D23*F$131),""),""),"")</f>
      </c>
      <c r="G151" s="62">
        <f>IF('Ave model'!E23&lt;&gt;0,IF(SUM(G$16)&gt;0,IF($D$12="Not in the labour force",('Ave model'!E23*G$131),""),""),"")</f>
      </c>
      <c r="H151" s="62">
        <f>IF('Ave model'!F23&lt;&gt;0,IF(SUM(H$16)&gt;0,IF($D$12="Not in the labour force",('Ave model'!F23*H$131),""),""),"")</f>
      </c>
      <c r="I151" s="62">
        <f>IF('Ave model'!G23&lt;&gt;0,IF(SUM(I$16)&gt;0,IF($D$12="Not in the labour force",('Ave model'!G23*I$131),""),""),"")</f>
      </c>
      <c r="J151" s="62">
        <f>IF('Ave model'!H23&lt;&gt;0,IF(SUM(J$16)&gt;0,IF($D$12="Not in the labour force",('Ave model'!H23*J$131),""),""),"")</f>
      </c>
      <c r="K151" s="62">
        <f>IF('Ave model'!I23&lt;&gt;0,IF(SUM(K$16)&gt;0,IF($D$12="Not in the labour force",('Ave model'!I23*K$131),""),""),"")</f>
      </c>
      <c r="L151" s="196">
        <f>IF('Ave model'!J23&lt;&gt;0,IF(SUM(L$16)&gt;0,IF($D$12="Not in the labour force",('Ave model'!J23*L$131),""),""),"")</f>
      </c>
    </row>
    <row r="152" spans="1:12" ht="12" customHeight="1" hidden="1">
      <c r="A152" s="156" t="s">
        <v>231</v>
      </c>
      <c r="B152" s="56"/>
      <c r="C152" s="56"/>
      <c r="D152" s="62">
        <f>IF('Ave model'!B24&lt;&gt;0,IF(SUM(D$16)&gt;0,IF($D$12="Not in the labour force",('Ave model'!B24*D$131),""),""),"")</f>
      </c>
      <c r="E152" s="62">
        <f>IF('Ave model'!C24&lt;&gt;0,IF(SUM(E$16)&gt;0,IF($D$12="Not in the labour force",('Ave model'!C24*E$131),""),""),"")</f>
      </c>
      <c r="F152" s="62">
        <f>IF('Ave model'!D24&lt;&gt;0,IF(SUM(F$16)&gt;0,IF($D$12="Not in the labour force",('Ave model'!D24*F$131),""),""),"")</f>
      </c>
      <c r="G152" s="62">
        <f>IF('Ave model'!E24&lt;&gt;0,IF(SUM(G$16)&gt;0,IF($D$12="Not in the labour force",('Ave model'!E24*G$131),""),""),"")</f>
      </c>
      <c r="H152" s="62">
        <f>IF('Ave model'!F24&lt;&gt;0,IF(SUM(H$16)&gt;0,IF($D$12="Not in the labour force",('Ave model'!F24*H$131),""),""),"")</f>
      </c>
      <c r="I152" s="62">
        <f>IF('Ave model'!G24&lt;&gt;0,IF(SUM(I$16)&gt;0,IF($D$12="Not in the labour force",('Ave model'!G24*I$131),""),""),"")</f>
      </c>
      <c r="J152" s="62">
        <f>IF('Ave model'!H24&lt;&gt;0,IF(SUM(J$16)&gt;0,IF($D$12="Not in the labour force",('Ave model'!H24*J$131),""),""),"")</f>
      </c>
      <c r="K152" s="62">
        <f>IF('Ave model'!I24&lt;&gt;0,IF(SUM(K$16)&gt;0,IF($D$12="Not in the labour force",('Ave model'!I24*K$131),""),""),"")</f>
      </c>
      <c r="L152" s="196">
        <f>IF('Ave model'!J24&lt;&gt;0,IF(SUM(L$16)&gt;0,IF($D$12="Not in the labour force",('Ave model'!J24*L$131),""),""),"")</f>
      </c>
    </row>
    <row r="153" spans="1:12" ht="12" customHeight="1" hidden="1">
      <c r="A153" s="156" t="s">
        <v>274</v>
      </c>
      <c r="B153" s="56"/>
      <c r="C153" s="56"/>
      <c r="D153" s="62">
        <f>IF('Ave model'!B25&lt;&gt;0,IF(SUM(D$16)&gt;0,IF($D$12="Not in the labour force",('Ave model'!B25*D$131),""),""),"")</f>
      </c>
      <c r="E153" s="62">
        <f>IF('Ave model'!C25&lt;&gt;0,IF(SUM(E$16)&gt;0,IF($D$12="Not in the labour force",('Ave model'!C25*E$131),""),""),"")</f>
      </c>
      <c r="F153" s="62">
        <f>IF('Ave model'!D25&lt;&gt;0,IF(SUM(F$16)&gt;0,IF($D$12="Not in the labour force",('Ave model'!D25*F$131),""),""),"")</f>
      </c>
      <c r="G153" s="62">
        <f>IF('Ave model'!E25&lt;&gt;0,IF(SUM(G$16)&gt;0,IF($D$12="Not in the labour force",('Ave model'!E25*G$131),""),""),"")</f>
      </c>
      <c r="H153" s="62">
        <f>IF('Ave model'!F25&lt;&gt;0,IF(SUM(H$16)&gt;0,IF($D$12="Not in the labour force",('Ave model'!F25*H$131),""),""),"")</f>
      </c>
      <c r="I153" s="62">
        <f>IF('Ave model'!G25&lt;&gt;0,IF(SUM(I$16)&gt;0,IF($D$12="Not in the labour force",('Ave model'!G25*I$131),""),""),"")</f>
      </c>
      <c r="J153" s="62">
        <f>IF('Ave model'!H25&lt;&gt;0,IF(SUM(J$16)&gt;0,IF($D$12="Not in the labour force",('Ave model'!H25*J$131),""),""),"")</f>
      </c>
      <c r="K153" s="62">
        <f>IF('Ave model'!I25&lt;&gt;0,IF(SUM(K$16)&gt;0,IF($D$12="Not in the labour force",('Ave model'!I25*K$131),""),""),"")</f>
      </c>
      <c r="L153" s="196">
        <f>IF('Ave model'!J25&lt;&gt;0,IF(SUM(L$16)&gt;0,IF($D$12="Not in the labour force",('Ave model'!J25*L$131),""),""),"")</f>
      </c>
    </row>
    <row r="154" spans="1:12" ht="12" customHeight="1" hidden="1">
      <c r="A154" s="156" t="s">
        <v>232</v>
      </c>
      <c r="B154" s="56"/>
      <c r="C154" s="56"/>
      <c r="D154" s="62">
        <f>IF('Ave model'!B26&lt;&gt;0,IF(SUM(D$16)&gt;0,IF($D$12="Not in the labour force",('Ave model'!B26*D$131),""),""),"")</f>
      </c>
      <c r="E154" s="62">
        <f>IF('Ave model'!C26&lt;&gt;0,IF(SUM(E$16)&gt;0,IF($D$12="Not in the labour force",('Ave model'!C26*E$131),""),""),"")</f>
      </c>
      <c r="F154" s="62">
        <f>IF('Ave model'!D26&lt;&gt;0,IF(SUM(F$16)&gt;0,IF($D$12="Not in the labour force",('Ave model'!D26*F$131),""),""),"")</f>
      </c>
      <c r="G154" s="62">
        <f>IF('Ave model'!E26&lt;&gt;0,IF(SUM(G$16)&gt;0,IF($D$12="Not in the labour force",('Ave model'!E26*G$131),""),""),"")</f>
      </c>
      <c r="H154" s="62">
        <f>IF('Ave model'!F26&lt;&gt;0,IF(SUM(H$16)&gt;0,IF($D$12="Not in the labour force",('Ave model'!F26*H$131),""),""),"")</f>
      </c>
      <c r="I154" s="62">
        <f>IF('Ave model'!G26&lt;&gt;0,IF(SUM(I$16)&gt;0,IF($D$12="Not in the labour force",('Ave model'!G26*I$131),""),""),"")</f>
      </c>
      <c r="J154" s="62">
        <f>IF('Ave model'!H26&lt;&gt;0,IF(SUM(J$16)&gt;0,IF($D$12="Not in the labour force",('Ave model'!H26*J$131),""),""),"")</f>
      </c>
      <c r="K154" s="62">
        <f>IF('Ave model'!I26&lt;&gt;0,IF(SUM(K$16)&gt;0,IF($D$12="Not in the labour force",('Ave model'!I26*K$131),""),""),"")</f>
      </c>
      <c r="L154" s="196">
        <f>IF('Ave model'!J26&lt;&gt;0,IF(SUM(L$16)&gt;0,IF($D$12="Not in the labour force",('Ave model'!J26*L$131),""),""),"")</f>
      </c>
    </row>
    <row r="155" spans="1:12" ht="12" customHeight="1" hidden="1">
      <c r="A155" s="156" t="s">
        <v>233</v>
      </c>
      <c r="B155" s="56"/>
      <c r="C155" s="56"/>
      <c r="D155" s="62">
        <f>IF('Ave model'!B27&lt;&gt;0,IF(SUM(D$16)&gt;0,IF($D$12="Not in the labour force",('Ave model'!B27*D$131),""),""),"")</f>
      </c>
      <c r="E155" s="62">
        <f>IF('Ave model'!C27&lt;&gt;0,IF(SUM(E$16)&gt;0,IF($D$12="Not in the labour force",('Ave model'!C27*E$131),""),""),"")</f>
      </c>
      <c r="F155" s="62">
        <f>IF('Ave model'!D27&lt;&gt;0,IF(SUM(F$16)&gt;0,IF($D$12="Not in the labour force",('Ave model'!D27*F$131),""),""),"")</f>
      </c>
      <c r="G155" s="62">
        <f>IF('Ave model'!E27&lt;&gt;0,IF(SUM(G$16)&gt;0,IF($D$12="Not in the labour force",('Ave model'!E27*G$131),""),""),"")</f>
      </c>
      <c r="H155" s="62">
        <f>IF('Ave model'!F27&lt;&gt;0,IF(SUM(H$16)&gt;0,IF($D$12="Not in the labour force",('Ave model'!F27*H$131),""),""),"")</f>
      </c>
      <c r="I155" s="62">
        <f>IF('Ave model'!G27&lt;&gt;0,IF(SUM(I$16)&gt;0,IF($D$12="Not in the labour force",('Ave model'!G27*I$131),""),""),"")</f>
      </c>
      <c r="J155" s="62">
        <f>IF('Ave model'!H27&lt;&gt;0,IF(SUM(J$16)&gt;0,IF($D$12="Not in the labour force",('Ave model'!H27*J$131),""),""),"")</f>
      </c>
      <c r="K155" s="62">
        <f>IF('Ave model'!I27&lt;&gt;0,IF(SUM(K$16)&gt;0,IF($D$12="Not in the labour force",('Ave model'!I27*K$131),""),""),"")</f>
      </c>
      <c r="L155" s="196">
        <f>IF('Ave model'!J27&lt;&gt;0,IF(SUM(L$16)&gt;0,IF($D$12="Not in the labour force",('Ave model'!J27*L$131),""),""),"")</f>
      </c>
    </row>
    <row r="156" spans="1:12" ht="12" customHeight="1" hidden="1">
      <c r="A156" s="156" t="s">
        <v>275</v>
      </c>
      <c r="B156" s="56"/>
      <c r="C156" s="56"/>
      <c r="D156" s="62">
        <f>IF('Ave model'!B28&lt;&gt;0,IF(SUM(D$16)&gt;0,IF($D$12="Not in the labour force",('Ave model'!B28*D$131),""),""),"")</f>
      </c>
      <c r="E156" s="62">
        <f>IF('Ave model'!C28&lt;&gt;0,IF(SUM(E$16)&gt;0,IF($D$12="Not in the labour force",('Ave model'!C28*E$131),""),""),"")</f>
      </c>
      <c r="F156" s="62">
        <f>IF('Ave model'!D28&lt;&gt;0,IF(SUM(F$16)&gt;0,IF($D$12="Not in the labour force",('Ave model'!D28*F$131),""),""),"")</f>
      </c>
      <c r="G156" s="62">
        <f>IF('Ave model'!E28&lt;&gt;0,IF(SUM(G$16)&gt;0,IF($D$12="Not in the labour force",('Ave model'!E28*G$131),""),""),"")</f>
      </c>
      <c r="H156" s="62">
        <f>IF('Ave model'!F28&lt;&gt;0,IF(SUM(H$16)&gt;0,IF($D$12="Not in the labour force",('Ave model'!F28*H$131),""),""),"")</f>
      </c>
      <c r="I156" s="62">
        <f>IF('Ave model'!G28&lt;&gt;0,IF(SUM(I$16)&gt;0,IF($D$12="Not in the labour force",('Ave model'!G28*I$131),""),""),"")</f>
      </c>
      <c r="J156" s="62">
        <f>IF('Ave model'!H28&lt;&gt;0,IF(SUM(J$16)&gt;0,IF($D$12="Not in the labour force",('Ave model'!H28*J$131),""),""),"")</f>
      </c>
      <c r="K156" s="62">
        <f>IF('Ave model'!I28&lt;&gt;0,IF(SUM(K$16)&gt;0,IF($D$12="Not in the labour force",('Ave model'!I28*K$131),""),""),"")</f>
      </c>
      <c r="L156" s="196">
        <f>IF('Ave model'!J28&lt;&gt;0,IF(SUM(L$16)&gt;0,IF($D$12="Not in the labour force",('Ave model'!J28*L$131),""),""),"")</f>
      </c>
    </row>
    <row r="157" spans="1:12" ht="12" customHeight="1" hidden="1">
      <c r="A157" s="156" t="s">
        <v>234</v>
      </c>
      <c r="B157" s="56"/>
      <c r="C157" s="56"/>
      <c r="D157" s="62">
        <f>IF('Ave model'!B29&lt;&gt;0,IF(SUM(D$16)&gt;0,IF($D$12="Not in the labour force",('Ave model'!B29*D$131),""),""),"")</f>
      </c>
      <c r="E157" s="62">
        <f>IF('Ave model'!C29&lt;&gt;0,IF(SUM(E$16)&gt;0,IF($D$12="Not in the labour force",('Ave model'!C29*E$131),""),""),"")</f>
      </c>
      <c r="F157" s="62">
        <f>IF('Ave model'!D29&lt;&gt;0,IF(SUM(F$16)&gt;0,IF($D$12="Not in the labour force",('Ave model'!D29*F$131),""),""),"")</f>
      </c>
      <c r="G157" s="62">
        <f>IF('Ave model'!E29&lt;&gt;0,IF(SUM(G$16)&gt;0,IF($D$12="Not in the labour force",('Ave model'!E29*G$131),""),""),"")</f>
      </c>
      <c r="H157" s="62">
        <f>IF('Ave model'!F29&lt;&gt;0,IF(SUM(H$16)&gt;0,IF($D$12="Not in the labour force",('Ave model'!F29*H$131),""),""),"")</f>
      </c>
      <c r="I157" s="62">
        <f>IF('Ave model'!G29&lt;&gt;0,IF(SUM(I$16)&gt;0,IF($D$12="Not in the labour force",('Ave model'!G29*I$131),""),""),"")</f>
      </c>
      <c r="J157" s="62">
        <f>IF('Ave model'!H29&lt;&gt;0,IF(SUM(J$16)&gt;0,IF($D$12="Not in the labour force",('Ave model'!H29*J$131),""),""),"")</f>
      </c>
      <c r="K157" s="62">
        <f>IF('Ave model'!I29&lt;&gt;0,IF(SUM(K$16)&gt;0,IF($D$12="Not in the labour force",('Ave model'!I29*K$131),""),""),"")</f>
      </c>
      <c r="L157" s="196">
        <f>IF('Ave model'!J29&lt;&gt;0,IF(SUM(L$16)&gt;0,IF($D$12="Not in the labour force",('Ave model'!J29*L$131),""),""),"")</f>
      </c>
    </row>
    <row r="158" spans="1:12" ht="12" customHeight="1" hidden="1">
      <c r="A158" s="156" t="s">
        <v>235</v>
      </c>
      <c r="B158" s="56"/>
      <c r="C158" s="56"/>
      <c r="D158" s="62">
        <f>IF('Ave model'!B30&lt;&gt;0,IF(SUM(D$16)&gt;0,IF($D$12="Not in the labour force",('Ave model'!B30*D$131),""),""),"")</f>
      </c>
      <c r="E158" s="62">
        <f>IF('Ave model'!C30&lt;&gt;0,IF(SUM(E$16)&gt;0,IF($D$12="Not in the labour force",('Ave model'!C30*E$131),""),""),"")</f>
      </c>
      <c r="F158" s="62">
        <f>IF('Ave model'!D30&lt;&gt;0,IF(SUM(F$16)&gt;0,IF($D$12="Not in the labour force",('Ave model'!D30*F$131),""),""),"")</f>
      </c>
      <c r="G158" s="62">
        <f>IF('Ave model'!E30&lt;&gt;0,IF(SUM(G$16)&gt;0,IF($D$12="Not in the labour force",('Ave model'!E30*G$131),""),""),"")</f>
      </c>
      <c r="H158" s="62">
        <f>IF('Ave model'!F30&lt;&gt;0,IF(SUM(H$16)&gt;0,IF($D$12="Not in the labour force",('Ave model'!F30*H$131),""),""),"")</f>
      </c>
      <c r="I158" s="62">
        <f>IF('Ave model'!G30&lt;&gt;0,IF(SUM(I$16)&gt;0,IF($D$12="Not in the labour force",('Ave model'!G30*I$131),""),""),"")</f>
      </c>
      <c r="J158" s="62">
        <f>IF('Ave model'!H30&lt;&gt;0,IF(SUM(J$16)&gt;0,IF($D$12="Not in the labour force",('Ave model'!H30*J$131),""),""),"")</f>
      </c>
      <c r="K158" s="62">
        <f>IF('Ave model'!I30&lt;&gt;0,IF(SUM(K$16)&gt;0,IF($D$12="Not in the labour force",('Ave model'!I30*K$131),""),""),"")</f>
      </c>
      <c r="L158" s="196">
        <f>IF('Ave model'!J30&lt;&gt;0,IF(SUM(L$16)&gt;0,IF($D$12="Not in the labour force",('Ave model'!J30*L$131),""),""),"")</f>
      </c>
    </row>
    <row r="159" spans="1:12" ht="12" customHeight="1" hidden="1">
      <c r="A159" s="156" t="s">
        <v>276</v>
      </c>
      <c r="B159" s="56"/>
      <c r="C159" s="56"/>
      <c r="D159" s="62">
        <f>IF('Ave model'!B31&lt;&gt;0,IF(SUM(D$16)&gt;0,IF($D$12="Not in the labour force",('Ave model'!B31*D$131),""),""),"")</f>
      </c>
      <c r="E159" s="62">
        <f>IF('Ave model'!C31&lt;&gt;0,IF(SUM(E$16)&gt;0,IF($D$12="Not in the labour force",('Ave model'!C31*E$131),""),""),"")</f>
      </c>
      <c r="F159" s="62">
        <f>IF('Ave model'!D31&lt;&gt;0,IF(SUM(F$16)&gt;0,IF($D$12="Not in the labour force",('Ave model'!D31*F$131),""),""),"")</f>
      </c>
      <c r="G159" s="62">
        <f>IF('Ave model'!E31&lt;&gt;0,IF(SUM(G$16)&gt;0,IF($D$12="Not in the labour force",('Ave model'!E31*G$131),""),""),"")</f>
      </c>
      <c r="H159" s="62">
        <f>IF('Ave model'!F31&lt;&gt;0,IF(SUM(H$16)&gt;0,IF($D$12="Not in the labour force",('Ave model'!F31*H$131),""),""),"")</f>
      </c>
      <c r="I159" s="62">
        <f>IF('Ave model'!G31&lt;&gt;0,IF(SUM(I$16)&gt;0,IF($D$12="Not in the labour force",('Ave model'!G31*I$131),""),""),"")</f>
      </c>
      <c r="J159" s="62">
        <f>IF('Ave model'!H31&lt;&gt;0,IF(SUM(J$16)&gt;0,IF($D$12="Not in the labour force",('Ave model'!H31*J$131),""),""),"")</f>
      </c>
      <c r="K159" s="62">
        <f>IF('Ave model'!I31&lt;&gt;0,IF(SUM(K$16)&gt;0,IF($D$12="Not in the labour force",('Ave model'!I31*K$131),""),""),"")</f>
      </c>
      <c r="L159" s="196">
        <f>IF('Ave model'!J31&lt;&gt;0,IF(SUM(L$16)&gt;0,IF($D$12="Not in the labour force",('Ave model'!J31*L$131),""),""),"")</f>
      </c>
    </row>
    <row r="160" spans="1:12" ht="12" customHeight="1" hidden="1">
      <c r="A160" s="156" t="s">
        <v>236</v>
      </c>
      <c r="B160" s="56"/>
      <c r="C160" s="56"/>
      <c r="D160" s="62">
        <f>IF('Ave model'!B32&lt;&gt;0,IF(SUM(D$16)&gt;0,IF($D$12="Not in the labour force",('Ave model'!B32*D$131),""),""),"")</f>
      </c>
      <c r="E160" s="62">
        <f>IF('Ave model'!C32&lt;&gt;0,IF(SUM(E$16)&gt;0,IF($D$12="Not in the labour force",('Ave model'!C32*E$131),""),""),"")</f>
      </c>
      <c r="F160" s="62">
        <f>IF('Ave model'!D32&lt;&gt;0,IF(SUM(F$16)&gt;0,IF($D$12="Not in the labour force",('Ave model'!D32*F$131),""),""),"")</f>
      </c>
      <c r="G160" s="62">
        <f>IF('Ave model'!E32&lt;&gt;0,IF(SUM(G$16)&gt;0,IF($D$12="Not in the labour force",('Ave model'!E32*G$131),""),""),"")</f>
      </c>
      <c r="H160" s="62">
        <f>IF('Ave model'!F32&lt;&gt;0,IF(SUM(H$16)&gt;0,IF($D$12="Not in the labour force",('Ave model'!F32*H$131),""),""),"")</f>
      </c>
      <c r="I160" s="62">
        <f>IF('Ave model'!G32&lt;&gt;0,IF(SUM(I$16)&gt;0,IF($D$12="Not in the labour force",('Ave model'!G32*I$131),""),""),"")</f>
      </c>
      <c r="J160" s="62">
        <f>IF('Ave model'!H32&lt;&gt;0,IF(SUM(J$16)&gt;0,IF($D$12="Not in the labour force",('Ave model'!H32*J$131),""),""),"")</f>
      </c>
      <c r="K160" s="62">
        <f>IF('Ave model'!I32&lt;&gt;0,IF(SUM(K$16)&gt;0,IF($D$12="Not in the labour force",('Ave model'!I32*K$131),""),""),"")</f>
      </c>
      <c r="L160" s="196">
        <f>IF('Ave model'!J32&lt;&gt;0,IF(SUM(L$16)&gt;0,IF($D$12="Not in the labour force",('Ave model'!J32*L$131),""),""),"")</f>
      </c>
    </row>
    <row r="161" spans="1:12" ht="12" customHeight="1" hidden="1">
      <c r="A161" s="156" t="s">
        <v>237</v>
      </c>
      <c r="B161" s="56"/>
      <c r="C161" s="56"/>
      <c r="D161" s="62">
        <f>IF('Ave model'!B33&lt;&gt;0,IF(SUM(D$16)&gt;0,IF($D$12="Not in the labour force",('Ave model'!B33*D$131),""),""),"")</f>
      </c>
      <c r="E161" s="62">
        <f>IF('Ave model'!C33&lt;&gt;0,IF(SUM(E$16)&gt;0,IF($D$12="Not in the labour force",('Ave model'!C33*E$131),""),""),"")</f>
      </c>
      <c r="F161" s="62">
        <f>IF('Ave model'!D33&lt;&gt;0,IF(SUM(F$16)&gt;0,IF($D$12="Not in the labour force",('Ave model'!D33*F$131),""),""),"")</f>
      </c>
      <c r="G161" s="62">
        <f>IF('Ave model'!E33&lt;&gt;0,IF(SUM(G$16)&gt;0,IF($D$12="Not in the labour force",('Ave model'!E33*G$131),""),""),"")</f>
      </c>
      <c r="H161" s="62">
        <f>IF('Ave model'!F33&lt;&gt;0,IF(SUM(H$16)&gt;0,IF($D$12="Not in the labour force",('Ave model'!F33*H$131),""),""),"")</f>
      </c>
      <c r="I161" s="62">
        <f>IF('Ave model'!G33&lt;&gt;0,IF(SUM(I$16)&gt;0,IF($D$12="Not in the labour force",('Ave model'!G33*I$131),""),""),"")</f>
      </c>
      <c r="J161" s="62">
        <f>IF('Ave model'!H33&lt;&gt;0,IF(SUM(J$16)&gt;0,IF($D$12="Not in the labour force",('Ave model'!H33*J$131),""),""),"")</f>
      </c>
      <c r="K161" s="62">
        <f>IF('Ave model'!I33&lt;&gt;0,IF(SUM(K$16)&gt;0,IF($D$12="Not in the labour force",('Ave model'!I33*K$131),""),""),"")</f>
      </c>
      <c r="L161" s="196">
        <f>IF('Ave model'!J33&lt;&gt;0,IF(SUM(L$16)&gt;0,IF($D$12="Not in the labour force",('Ave model'!J33*L$131),""),""),"")</f>
      </c>
    </row>
    <row r="162" spans="1:12" ht="12" customHeight="1" hidden="1">
      <c r="A162" s="156" t="s">
        <v>277</v>
      </c>
      <c r="B162" s="56"/>
      <c r="C162" s="56"/>
      <c r="D162" s="62">
        <f>IF('Ave model'!B34&lt;&gt;0,IF(SUM(D$16)&gt;0,IF($D$12="Not in the labour force",('Ave model'!B34*D$131),""),""),"")</f>
      </c>
      <c r="E162" s="62">
        <f>IF('Ave model'!C34&lt;&gt;0,IF(SUM(E$16)&gt;0,IF($D$12="Not in the labour force",('Ave model'!C34*E$131),""),""),"")</f>
      </c>
      <c r="F162" s="62">
        <f>IF('Ave model'!D34&lt;&gt;0,IF(SUM(F$16)&gt;0,IF($D$12="Not in the labour force",('Ave model'!D34*F$131),""),""),"")</f>
      </c>
      <c r="G162" s="62">
        <f>IF('Ave model'!E34&lt;&gt;0,IF(SUM(G$16)&gt;0,IF($D$12="Not in the labour force",('Ave model'!E34*G$131),""),""),"")</f>
      </c>
      <c r="H162" s="62">
        <f>IF('Ave model'!F34&lt;&gt;0,IF(SUM(H$16)&gt;0,IF($D$12="Not in the labour force",('Ave model'!F34*H$131),""),""),"")</f>
      </c>
      <c r="I162" s="62">
        <f>IF('Ave model'!G34&lt;&gt;0,IF(SUM(I$16)&gt;0,IF($D$12="Not in the labour force",('Ave model'!G34*I$131),""),""),"")</f>
      </c>
      <c r="J162" s="62">
        <f>IF('Ave model'!H34&lt;&gt;0,IF(SUM(J$16)&gt;0,IF($D$12="Not in the labour force",('Ave model'!H34*J$131),""),""),"")</f>
      </c>
      <c r="K162" s="62">
        <f>IF('Ave model'!I34&lt;&gt;0,IF(SUM(K$16)&gt;0,IF($D$12="Not in the labour force",('Ave model'!I34*K$131),""),""),"")</f>
      </c>
      <c r="L162" s="196">
        <f>IF('Ave model'!J34&lt;&gt;0,IF(SUM(L$16)&gt;0,IF($D$12="Not in the labour force",('Ave model'!J34*L$131),""),""),"")</f>
      </c>
    </row>
    <row r="163" spans="1:12" ht="12" customHeight="1" hidden="1">
      <c r="A163" s="156" t="s">
        <v>238</v>
      </c>
      <c r="B163" s="56"/>
      <c r="C163" s="56"/>
      <c r="D163" s="62">
        <f>IF('Ave model'!B35&lt;&gt;0,IF(SUM(D$16)&gt;0,IF($D$12="Not in the labour force",('Ave model'!B35*D$131),""),""),"")</f>
      </c>
      <c r="E163" s="62">
        <f>IF('Ave model'!C35&lt;&gt;0,IF(SUM(E$16)&gt;0,IF($D$12="Not in the labour force",('Ave model'!C35*E$131),""),""),"")</f>
      </c>
      <c r="F163" s="62">
        <f>IF('Ave model'!D35&lt;&gt;0,IF(SUM(F$16)&gt;0,IF($D$12="Not in the labour force",('Ave model'!D35*F$131),""),""),"")</f>
      </c>
      <c r="G163" s="62">
        <f>IF('Ave model'!E35&lt;&gt;0,IF(SUM(G$16)&gt;0,IF($D$12="Not in the labour force",('Ave model'!E35*G$131),""),""),"")</f>
      </c>
      <c r="H163" s="62">
        <f>IF('Ave model'!F35&lt;&gt;0,IF(SUM(H$16)&gt;0,IF($D$12="Not in the labour force",('Ave model'!F35*H$131),""),""),"")</f>
      </c>
      <c r="I163" s="62">
        <f>IF('Ave model'!G35&lt;&gt;0,IF(SUM(I$16)&gt;0,IF($D$12="Not in the labour force",('Ave model'!G35*I$131),""),""),"")</f>
      </c>
      <c r="J163" s="62">
        <f>IF('Ave model'!H35&lt;&gt;0,IF(SUM(J$16)&gt;0,IF($D$12="Not in the labour force",('Ave model'!H35*J$131),""),""),"")</f>
      </c>
      <c r="K163" s="62">
        <f>IF('Ave model'!I35&lt;&gt;0,IF(SUM(K$16)&gt;0,IF($D$12="Not in the labour force",('Ave model'!I35*K$131),""),""),"")</f>
      </c>
      <c r="L163" s="196">
        <f>IF('Ave model'!J35&lt;&gt;0,IF(SUM(L$16)&gt;0,IF($D$12="Not in the labour force",('Ave model'!J35*L$131),""),""),"")</f>
      </c>
    </row>
    <row r="164" spans="1:12" ht="12" customHeight="1" hidden="1">
      <c r="A164" s="156" t="s">
        <v>239</v>
      </c>
      <c r="B164" s="56"/>
      <c r="C164" s="56"/>
      <c r="D164" s="62">
        <f>IF('Ave model'!B36&lt;&gt;0,IF(SUM(D$16)&gt;0,IF($D$12="Not in the labour force",('Ave model'!B36*D$131),""),""),"")</f>
      </c>
      <c r="E164" s="62">
        <f>IF('Ave model'!C36&lt;&gt;0,IF(SUM(E$16)&gt;0,IF($D$12="Not in the labour force",('Ave model'!C36*E$131),""),""),"")</f>
      </c>
      <c r="F164" s="62">
        <f>IF('Ave model'!D36&lt;&gt;0,IF(SUM(F$16)&gt;0,IF($D$12="Not in the labour force",('Ave model'!D36*F$131),""),""),"")</f>
      </c>
      <c r="G164" s="62">
        <f>IF('Ave model'!E36&lt;&gt;0,IF(SUM(G$16)&gt;0,IF($D$12="Not in the labour force",('Ave model'!E36*G$131),""),""),"")</f>
      </c>
      <c r="H164" s="62">
        <f>IF('Ave model'!F36&lt;&gt;0,IF(SUM(H$16)&gt;0,IF($D$12="Not in the labour force",('Ave model'!F36*H$131),""),""),"")</f>
      </c>
      <c r="I164" s="62">
        <f>IF('Ave model'!G36&lt;&gt;0,IF(SUM(I$16)&gt;0,IF($D$12="Not in the labour force",('Ave model'!G36*I$131),""),""),"")</f>
      </c>
      <c r="J164" s="62">
        <f>IF('Ave model'!H36&lt;&gt;0,IF(SUM(J$16)&gt;0,IF($D$12="Not in the labour force",('Ave model'!H36*J$131),""),""),"")</f>
      </c>
      <c r="K164" s="62">
        <f>IF('Ave model'!I36&lt;&gt;0,IF(SUM(K$16)&gt;0,IF($D$12="Not in the labour force",('Ave model'!I36*K$131),""),""),"")</f>
      </c>
      <c r="L164" s="196">
        <f>IF('Ave model'!J36&lt;&gt;0,IF(SUM(L$16)&gt;0,IF($D$12="Not in the labour force",('Ave model'!J36*L$131),""),""),"")</f>
      </c>
    </row>
    <row r="165" spans="1:12" ht="12" customHeight="1" hidden="1">
      <c r="A165" s="156" t="s">
        <v>240</v>
      </c>
      <c r="B165" s="56"/>
      <c r="C165" s="56"/>
      <c r="D165" s="62">
        <f>IF('Ave model'!B37&lt;&gt;0,IF(SUM(D$16)&gt;0,IF($D$12="Not in the labour force",('Ave model'!B37*D$131),""),""),"")</f>
      </c>
      <c r="E165" s="62">
        <f>IF('Ave model'!C37&lt;&gt;0,IF(SUM(E$16)&gt;0,IF($D$12="Not in the labour force",('Ave model'!C37*E$131),""),""),"")</f>
      </c>
      <c r="F165" s="62">
        <f>IF('Ave model'!D37&lt;&gt;0,IF(SUM(F$16)&gt;0,IF($D$12="Not in the labour force",('Ave model'!D37*F$131),""),""),"")</f>
      </c>
      <c r="G165" s="62">
        <f>IF('Ave model'!E37&lt;&gt;0,IF(SUM(G$16)&gt;0,IF($D$12="Not in the labour force",('Ave model'!E37*G$131),""),""),"")</f>
      </c>
      <c r="H165" s="62">
        <f>IF('Ave model'!F37&lt;&gt;0,IF(SUM(H$16)&gt;0,IF($D$12="Not in the labour force",('Ave model'!F37*H$131),""),""),"")</f>
      </c>
      <c r="I165" s="62">
        <f>IF('Ave model'!G37&lt;&gt;0,IF(SUM(I$16)&gt;0,IF($D$12="Not in the labour force",('Ave model'!G37*I$131),""),""),"")</f>
      </c>
      <c r="J165" s="62">
        <f>IF('Ave model'!H37&lt;&gt;0,IF(SUM(J$16)&gt;0,IF($D$12="Not in the labour force",('Ave model'!H37*J$131),""),""),"")</f>
      </c>
      <c r="K165" s="62">
        <f>IF('Ave model'!I37&lt;&gt;0,IF(SUM(K$16)&gt;0,IF($D$12="Not in the labour force",('Ave model'!I37*K$131),""),""),"")</f>
      </c>
      <c r="L165" s="196">
        <f>IF('Ave model'!J37&lt;&gt;0,IF(SUM(L$16)&gt;0,IF($D$12="Not in the labour force",('Ave model'!J37*L$131),""),""),"")</f>
      </c>
    </row>
    <row r="166" spans="1:12" ht="12" customHeight="1" hidden="1">
      <c r="A166" s="156" t="s">
        <v>241</v>
      </c>
      <c r="B166" s="56"/>
      <c r="C166" s="56"/>
      <c r="D166" s="62">
        <f>IF('Ave model'!B38&lt;&gt;0,IF(SUM(D$16)&gt;0,IF($D$12="Not in the labour force",('Ave model'!B38*D$131),""),""),"")</f>
      </c>
      <c r="E166" s="62">
        <f>IF('Ave model'!C38&lt;&gt;0,IF(SUM(E$16)&gt;0,IF($D$12="Not in the labour force",('Ave model'!C38*E$131),""),""),"")</f>
      </c>
      <c r="F166" s="62">
        <f>IF('Ave model'!D38&lt;&gt;0,IF(SUM(F$16)&gt;0,IF($D$12="Not in the labour force",('Ave model'!D38*F$131),""),""),"")</f>
      </c>
      <c r="G166" s="62">
        <f>IF('Ave model'!E38&lt;&gt;0,IF(SUM(G$16)&gt;0,IF($D$12="Not in the labour force",('Ave model'!E38*G$131),""),""),"")</f>
      </c>
      <c r="H166" s="62">
        <f>IF('Ave model'!F38&lt;&gt;0,IF(SUM(H$16)&gt;0,IF($D$12="Not in the labour force",('Ave model'!F38*H$131),""),""),"")</f>
      </c>
      <c r="I166" s="62">
        <f>IF('Ave model'!G38&lt;&gt;0,IF(SUM(I$16)&gt;0,IF($D$12="Not in the labour force",('Ave model'!G38*I$131),""),""),"")</f>
      </c>
      <c r="J166" s="62">
        <f>IF('Ave model'!H38&lt;&gt;0,IF(SUM(J$16)&gt;0,IF($D$12="Not in the labour force",('Ave model'!H38*J$131),""),""),"")</f>
      </c>
      <c r="K166" s="62">
        <f>IF('Ave model'!I38&lt;&gt;0,IF(SUM(K$16)&gt;0,IF($D$12="Not in the labour force",('Ave model'!I38*K$131),""),""),"")</f>
      </c>
      <c r="L166" s="196">
        <f>IF('Ave model'!J38&lt;&gt;0,IF(SUM(L$16)&gt;0,IF($D$12="Not in the labour force",('Ave model'!J38*L$131),""),""),"")</f>
      </c>
    </row>
    <row r="167" spans="1:12" ht="12" customHeight="1" hidden="1">
      <c r="A167" s="270" t="s">
        <v>242</v>
      </c>
      <c r="B167" s="164"/>
      <c r="C167" s="164"/>
      <c r="D167" s="273">
        <f>IF('Ave model'!B39&lt;&gt;0,IF(SUM(D$16)&gt;0,IF($D$12="Not in the labour force",('Ave model'!B39*D$131),""),""),"")</f>
      </c>
      <c r="E167" s="273">
        <f>IF('Ave model'!C39&lt;&gt;0,IF(SUM(E$16)&gt;0,IF($D$12="Not in the labour force",('Ave model'!C39*E$131),""),""),"")</f>
      </c>
      <c r="F167" s="273">
        <f>IF('Ave model'!D39&lt;&gt;0,IF(SUM(F$16)&gt;0,IF($D$12="Not in the labour force",('Ave model'!D39*F$131),""),""),"")</f>
      </c>
      <c r="G167" s="273">
        <f>IF('Ave model'!E39&lt;&gt;0,IF(SUM(G$16)&gt;0,IF($D$12="Not in the labour force",('Ave model'!E39*G$131),""),""),"")</f>
      </c>
      <c r="H167" s="273">
        <f>IF('Ave model'!F39&lt;&gt;0,IF(SUM(H$16)&gt;0,IF($D$12="Not in the labour force",('Ave model'!F39*H$131),""),""),"")</f>
      </c>
      <c r="I167" s="273">
        <f>IF('Ave model'!G39&lt;&gt;0,IF(SUM(I$16)&gt;0,IF($D$12="Not in the labour force",('Ave model'!G39*I$131),""),""),"")</f>
      </c>
      <c r="J167" s="273">
        <f>IF('Ave model'!H39&lt;&gt;0,IF(SUM(J$16)&gt;0,IF($D$12="Not in the labour force",('Ave model'!H39*J$131),""),""),"")</f>
      </c>
      <c r="K167" s="273">
        <f>IF('Ave model'!I39&lt;&gt;0,IF(SUM(K$16)&gt;0,IF($D$12="Not in the labour force",('Ave model'!I39*K$131),""),""),"")</f>
      </c>
      <c r="L167" s="274">
        <f>IF('Ave model'!J39&lt;&gt;0,IF(SUM(L$16)&gt;0,IF($D$12="Not in the labour force",('Ave model'!J39*L$131),""),""),"")</f>
      </c>
    </row>
    <row r="168" ht="12" customHeight="1" hidden="1"/>
    <row r="169" ht="12" customHeight="1" hidden="1"/>
  </sheetData>
  <sheetProtection sheet="1" objects="1" scenarios="1" selectLockedCells="1"/>
  <mergeCells count="8">
    <mergeCell ref="A39:B39"/>
    <mergeCell ref="A37:L37"/>
    <mergeCell ref="A38:B38"/>
    <mergeCell ref="A36:L36"/>
    <mergeCell ref="D10:E10"/>
    <mergeCell ref="F10:G10"/>
    <mergeCell ref="A10:B10"/>
    <mergeCell ref="D12:E12"/>
  </mergeCells>
  <dataValidations count="1">
    <dataValidation type="list" allowBlank="1" showInputMessage="1" showErrorMessage="1" sqref="D12:E12">
      <formula1>$A$42:$A$47</formula1>
    </dataValidation>
  </dataValidations>
  <hyperlinks>
    <hyperlink ref="A7" location="'Step by step'!A1" display="Step by step guide"/>
    <hyperlink ref="A39" r:id="rId1" display="© Commonwealth of Australia &lt;&lt;yyyy&gt;&gt;"/>
    <hyperlink ref="B7:C7" r:id="rId2" display="Labour Force Survey Standard Errors, 2005"/>
  </hyperlinks>
  <printOptions/>
  <pageMargins left="0.5" right="0.5" top="0.5" bottom="0.5" header="0" footer="0"/>
  <pageSetup horizontalDpi="1200" verticalDpi="1200" orientation="landscape" paperSize="9" scale="80" r:id="rId4"/>
  <drawing r:id="rId3"/>
</worksheet>
</file>

<file path=xl/worksheets/sheet6.xml><?xml version="1.0" encoding="utf-8"?>
<worksheet xmlns="http://schemas.openxmlformats.org/spreadsheetml/2006/main" xmlns:r="http://schemas.openxmlformats.org/officeDocument/2006/relationships">
  <sheetPr codeName="Sheet6"/>
  <dimension ref="A1:IP127"/>
  <sheetViews>
    <sheetView workbookViewId="0" topLeftCell="A1">
      <selection activeCell="C10" sqref="C10"/>
    </sheetView>
  </sheetViews>
  <sheetFormatPr defaultColWidth="8.88671875" defaultRowHeight="15"/>
  <cols>
    <col min="1" max="1" width="15.77734375" style="8" customWidth="1"/>
    <col min="2" max="2" width="22.77734375" style="8" customWidth="1"/>
    <col min="3" max="3" width="14.77734375" style="8" customWidth="1"/>
    <col min="4" max="4" width="1.66796875" style="8" customWidth="1"/>
    <col min="5" max="5" width="14.77734375" style="8" customWidth="1"/>
    <col min="6" max="6" width="1.66796875" style="8" customWidth="1"/>
    <col min="7" max="7" width="9.6640625" style="56" customWidth="1"/>
    <col min="8" max="8" width="1.66796875" style="8" customWidth="1"/>
    <col min="9" max="9" width="9.6640625" style="8" customWidth="1"/>
    <col min="10" max="10" width="1.66796875" style="8" customWidth="1"/>
    <col min="11" max="11" width="9.6640625" style="8" customWidth="1"/>
    <col min="12" max="12" width="1.66796875" style="8" customWidth="1"/>
    <col min="13" max="13" width="9.6640625" style="8" customWidth="1"/>
    <col min="14" max="14" width="1.66796875" style="8" customWidth="1"/>
    <col min="15" max="15" width="9.6640625" style="8" customWidth="1"/>
    <col min="16" max="16" width="1.66796875" style="8" customWidth="1"/>
    <col min="17" max="17" width="9.6640625" style="8" customWidth="1"/>
    <col min="18" max="18" width="1.66796875" style="312" customWidth="1"/>
    <col min="19" max="33" width="9.77734375" style="8" hidden="1" customWidth="1"/>
    <col min="34" max="16384" width="9.6640625" style="8" customWidth="1"/>
  </cols>
  <sheetData>
    <row r="1" spans="2:18" s="410" customFormat="1" ht="60" customHeight="1">
      <c r="B1" s="416" t="s">
        <v>341</v>
      </c>
      <c r="G1" s="411"/>
      <c r="R1" s="412"/>
    </row>
    <row r="2" ht="19.5" customHeight="1">
      <c r="A2" s="413" t="s">
        <v>300</v>
      </c>
    </row>
    <row r="3" spans="1:18" s="164" customFormat="1" ht="19.5" customHeight="1">
      <c r="A3" s="415" t="s">
        <v>309</v>
      </c>
      <c r="R3" s="414"/>
    </row>
    <row r="4" ht="15" customHeight="1"/>
    <row r="5" spans="1:18" s="28" customFormat="1" ht="19.5" customHeight="1">
      <c r="A5" s="30" t="s">
        <v>361</v>
      </c>
      <c r="B5" s="29"/>
      <c r="R5" s="304"/>
    </row>
    <row r="6" s="28" customFormat="1" ht="15" customHeight="1">
      <c r="R6" s="304"/>
    </row>
    <row r="7" spans="1:18" s="31" customFormat="1" ht="19.5" customHeight="1">
      <c r="A7" s="407" t="s">
        <v>364</v>
      </c>
      <c r="B7" s="447" t="s">
        <v>342</v>
      </c>
      <c r="C7" s="448"/>
      <c r="E7" s="398"/>
      <c r="R7" s="305"/>
    </row>
    <row r="8" spans="1:18" s="31" customFormat="1" ht="9.75" customHeight="1">
      <c r="A8" s="56"/>
      <c r="B8" s="133"/>
      <c r="C8" s="28"/>
      <c r="D8" s="28"/>
      <c r="E8" s="28"/>
      <c r="R8" s="305"/>
    </row>
    <row r="9" spans="2:18" s="31" customFormat="1" ht="9.75" customHeight="1" thickBot="1">
      <c r="B9" s="66"/>
      <c r="C9" s="103"/>
      <c r="D9" s="118"/>
      <c r="R9" s="305"/>
    </row>
    <row r="10" spans="1:31" s="14" customFormat="1" ht="15.75" customHeight="1" thickBot="1" thickTop="1">
      <c r="A10" s="497" t="s">
        <v>177</v>
      </c>
      <c r="B10" s="475"/>
      <c r="C10" s="58"/>
      <c r="D10" s="279"/>
      <c r="E10" s="474" t="s">
        <v>179</v>
      </c>
      <c r="F10" s="473"/>
      <c r="G10" s="115"/>
      <c r="H10" s="108"/>
      <c r="I10" s="108"/>
      <c r="J10" s="71"/>
      <c r="K10" s="71"/>
      <c r="L10" s="71"/>
      <c r="M10" s="71"/>
      <c r="N10" s="71"/>
      <c r="O10" s="71"/>
      <c r="P10" s="71"/>
      <c r="Q10" s="71"/>
      <c r="R10" s="306"/>
      <c r="S10" s="71"/>
      <c r="T10" s="71"/>
      <c r="U10" s="518"/>
      <c r="V10" s="446"/>
      <c r="W10" s="446"/>
      <c r="X10" s="45"/>
      <c r="Y10" s="45"/>
      <c r="Z10" s="45"/>
      <c r="AA10" s="45"/>
      <c r="AB10" s="45"/>
      <c r="AC10" s="45"/>
      <c r="AD10" s="45"/>
      <c r="AE10" s="45"/>
    </row>
    <row r="11" spans="1:31" s="14" customFormat="1" ht="15.75" customHeight="1" thickTop="1">
      <c r="A11" s="498" t="s">
        <v>303</v>
      </c>
      <c r="B11" s="475"/>
      <c r="C11" s="276"/>
      <c r="D11" s="107"/>
      <c r="E11" s="64"/>
      <c r="F11" s="146"/>
      <c r="G11" s="115"/>
      <c r="H11" s="108"/>
      <c r="I11" s="108"/>
      <c r="J11" s="71"/>
      <c r="K11" s="71"/>
      <c r="L11" s="71"/>
      <c r="M11" s="71"/>
      <c r="N11" s="71"/>
      <c r="O11" s="71"/>
      <c r="P11" s="71"/>
      <c r="Q11" s="71"/>
      <c r="R11" s="306"/>
      <c r="S11" s="71"/>
      <c r="T11" s="71"/>
      <c r="U11" s="45"/>
      <c r="V11" s="45"/>
      <c r="W11" s="45"/>
      <c r="X11" s="45"/>
      <c r="Y11" s="45"/>
      <c r="Z11" s="45"/>
      <c r="AA11" s="45"/>
      <c r="AB11" s="45"/>
      <c r="AC11" s="45"/>
      <c r="AD11" s="45"/>
      <c r="AE11" s="45"/>
    </row>
    <row r="12" spans="2:31" s="14" customFormat="1" ht="14.25" customHeight="1">
      <c r="B12" s="116"/>
      <c r="C12" s="501" t="s">
        <v>21</v>
      </c>
      <c r="D12" s="502"/>
      <c r="E12" s="502"/>
      <c r="F12" s="502"/>
      <c r="G12" s="502"/>
      <c r="H12" s="502"/>
      <c r="I12" s="502"/>
      <c r="J12" s="71"/>
      <c r="K12" s="513" t="s">
        <v>138</v>
      </c>
      <c r="L12" s="514"/>
      <c r="M12" s="514"/>
      <c r="N12" s="514"/>
      <c r="O12" s="514"/>
      <c r="P12" s="514"/>
      <c r="Q12" s="514"/>
      <c r="R12" s="307"/>
      <c r="S12" s="281"/>
      <c r="T12" s="419" t="s">
        <v>268</v>
      </c>
      <c r="U12" s="420"/>
      <c r="V12" s="418"/>
      <c r="W12" s="421"/>
      <c r="X12" s="284"/>
      <c r="Y12" s="516" t="s">
        <v>250</v>
      </c>
      <c r="Z12" s="516"/>
      <c r="AA12" s="514"/>
      <c r="AB12" s="284"/>
      <c r="AC12" s="516" t="s">
        <v>251</v>
      </c>
      <c r="AD12" s="516"/>
      <c r="AE12" s="517"/>
    </row>
    <row r="13" spans="3:31" s="14" customFormat="1" ht="14.25" customHeight="1" thickBot="1">
      <c r="C13" s="280"/>
      <c r="D13" s="281"/>
      <c r="E13" s="281"/>
      <c r="F13" s="281"/>
      <c r="G13" s="503" t="s">
        <v>137</v>
      </c>
      <c r="H13" s="281"/>
      <c r="I13" s="526" t="str">
        <f>CONCATENATE(IF($C$14="Select estimate type","",$C$14),(IF($C$14="Select estimate type","Population rate"," to Population rate")))</f>
        <v>Population rate</v>
      </c>
      <c r="J13" s="71"/>
      <c r="K13" s="280"/>
      <c r="L13" s="281"/>
      <c r="M13" s="281"/>
      <c r="N13" s="281"/>
      <c r="O13" s="515" t="s">
        <v>137</v>
      </c>
      <c r="P13" s="281"/>
      <c r="Q13" s="526" t="str">
        <f>CONCATENATE(IF($C$14="Select estimate type","",$C$14),(IF($C$14="Select estimate type","Population rate"," to Population rate")))</f>
        <v>Population rate</v>
      </c>
      <c r="R13" s="308"/>
      <c r="S13" s="114"/>
      <c r="T13" s="71"/>
      <c r="U13" s="280"/>
      <c r="V13" s="280"/>
      <c r="W13" s="281"/>
      <c r="X13" s="281"/>
      <c r="Y13" s="280"/>
      <c r="Z13" s="280"/>
      <c r="AA13" s="281"/>
      <c r="AB13" s="281"/>
      <c r="AC13" s="280"/>
      <c r="AD13" s="280"/>
      <c r="AE13" s="281"/>
    </row>
    <row r="14" spans="1:31" s="14" customFormat="1" ht="23.25" customHeight="1" thickBot="1" thickTop="1">
      <c r="A14" s="376" t="s">
        <v>220</v>
      </c>
      <c r="C14" s="315" t="s">
        <v>220</v>
      </c>
      <c r="D14" s="95"/>
      <c r="E14" s="315" t="s">
        <v>220</v>
      </c>
      <c r="F14" s="95"/>
      <c r="G14" s="446"/>
      <c r="H14" s="114"/>
      <c r="I14" s="527"/>
      <c r="J14" s="8"/>
      <c r="K14" s="172" t="str">
        <f>IF(C14="Select estimate type","Estimate type",C14)</f>
        <v>Estimate type</v>
      </c>
      <c r="L14" s="56"/>
      <c r="M14" s="172" t="str">
        <f>IF(E14="Select estimate type","Estimate type",E14)</f>
        <v>Estimate type</v>
      </c>
      <c r="N14" s="56"/>
      <c r="O14" s="446"/>
      <c r="P14" s="114"/>
      <c r="Q14" s="527"/>
      <c r="R14" s="309"/>
      <c r="S14" s="138"/>
      <c r="T14" s="8"/>
      <c r="U14" s="95" t="s">
        <v>31</v>
      </c>
      <c r="V14" s="95"/>
      <c r="W14" s="95" t="s">
        <v>31</v>
      </c>
      <c r="X14" s="95"/>
      <c r="Y14" s="52" t="s">
        <v>31</v>
      </c>
      <c r="Z14" s="52"/>
      <c r="AA14" s="56" t="s">
        <v>31</v>
      </c>
      <c r="AB14" s="56"/>
      <c r="AC14" s="52" t="s">
        <v>31</v>
      </c>
      <c r="AD14" s="52"/>
      <c r="AE14" s="56" t="s">
        <v>31</v>
      </c>
    </row>
    <row r="15" spans="1:31" s="14" customFormat="1" ht="12.75" customHeight="1" thickTop="1">
      <c r="A15" s="499" t="s">
        <v>185</v>
      </c>
      <c r="B15" s="500"/>
      <c r="C15" s="509" t="s">
        <v>32</v>
      </c>
      <c r="D15" s="25"/>
      <c r="E15" s="509" t="s">
        <v>35</v>
      </c>
      <c r="F15" s="25"/>
      <c r="G15" s="511" t="s">
        <v>37</v>
      </c>
      <c r="H15" s="25"/>
      <c r="I15" s="512" t="s">
        <v>39</v>
      </c>
      <c r="J15" s="8"/>
      <c r="K15" s="512" t="s">
        <v>32</v>
      </c>
      <c r="L15" s="8"/>
      <c r="M15" s="512" t="s">
        <v>35</v>
      </c>
      <c r="N15" s="8"/>
      <c r="O15" s="512" t="s">
        <v>38</v>
      </c>
      <c r="P15" s="25"/>
      <c r="Q15" s="512" t="s">
        <v>40</v>
      </c>
      <c r="R15" s="310"/>
      <c r="S15" s="282"/>
      <c r="T15" s="8"/>
      <c r="U15" s="512" t="s">
        <v>32</v>
      </c>
      <c r="V15" s="282"/>
      <c r="W15" s="512" t="s">
        <v>35</v>
      </c>
      <c r="X15" s="282"/>
      <c r="Y15" s="512" t="s">
        <v>32</v>
      </c>
      <c r="Z15" s="282"/>
      <c r="AA15" s="512" t="s">
        <v>35</v>
      </c>
      <c r="AB15" s="282"/>
      <c r="AC15" s="512" t="s">
        <v>32</v>
      </c>
      <c r="AD15" s="282"/>
      <c r="AE15" s="512" t="s">
        <v>35</v>
      </c>
    </row>
    <row r="16" spans="1:31" s="14" customFormat="1" ht="12.75" customHeight="1" thickBot="1">
      <c r="A16" s="506" t="s">
        <v>22</v>
      </c>
      <c r="B16" s="507"/>
      <c r="C16" s="510"/>
      <c r="D16" s="25"/>
      <c r="E16" s="510"/>
      <c r="F16" s="25"/>
      <c r="G16" s="511"/>
      <c r="H16" s="25"/>
      <c r="I16" s="510"/>
      <c r="J16" s="8"/>
      <c r="K16" s="512"/>
      <c r="L16" s="8"/>
      <c r="M16" s="512"/>
      <c r="N16" s="8"/>
      <c r="O16" s="512"/>
      <c r="P16" s="25"/>
      <c r="Q16" s="512"/>
      <c r="R16" s="310"/>
      <c r="S16" s="282"/>
      <c r="T16" s="8"/>
      <c r="U16" s="512"/>
      <c r="V16" s="282"/>
      <c r="W16" s="512"/>
      <c r="X16" s="282"/>
      <c r="Y16" s="512"/>
      <c r="Z16" s="282"/>
      <c r="AA16" s="512"/>
      <c r="AB16" s="282"/>
      <c r="AC16" s="512"/>
      <c r="AD16" s="282"/>
      <c r="AE16" s="512"/>
    </row>
    <row r="17" spans="1:31" s="14" customFormat="1" ht="12.75" customHeight="1" thickTop="1">
      <c r="A17" s="109" t="s">
        <v>164</v>
      </c>
      <c r="B17" s="109"/>
      <c r="C17" s="59"/>
      <c r="D17" s="78">
        <f>IF($C17&gt;0,IF(SUM($K17/+$C17)&gt;0.25,"*",""),"")</f>
      </c>
      <c r="E17" s="59"/>
      <c r="F17" s="78">
        <f>IF($E17&gt;0,IF(SUM($M17/+$E17)&gt;0.25,"*",""),"")</f>
      </c>
      <c r="G17" s="62">
        <f>IF($C$14="Unemployed",IF($E$14="Labour force",IF(+C17=0,IF(+E17=0,"","Col C please?"),IF(+E17=0,"Col C/Col E",+C17*100/+E17)),""),"")</f>
      </c>
      <c r="H17" s="78">
        <f aca="true" t="shared" si="0" ref="H17:H46">IF(SUM($G17)&gt;0,IF(SUM($O17)/SUM($G17)&gt;0.25,"*",""),"")</f>
      </c>
      <c r="I17" s="59"/>
      <c r="J17" s="78">
        <f aca="true" t="shared" si="1" ref="J17:J46">IF($I17&gt;0,IF(SUM($Q17/+$I17)&gt;0.25,"*",""),"")</f>
      </c>
      <c r="K17" s="63">
        <f aca="true" t="shared" si="2" ref="K17:K46">IF($C$10&gt;=36982,IF(OR(C$14="Employed",C$14="Labour force",C$14="Civilian population"),U17,IF(C$14="Unemployed",Y17,IF(C$14="Not in the labour force",AC17,""))),"")</f>
      </c>
      <c r="L17" s="52">
        <f>IF(SUM($C17)&gt;0,IF(SUM($K17)/SUM($C17)&gt;0.25,"*",""),"")</f>
      </c>
      <c r="M17" s="63">
        <f aca="true" t="shared" si="3" ref="M17:M46">IF($C$10&gt;=36982,IF(OR(E$14="Employed",E$14="Labour force",E$14="Civilian population"),W17,IF(E$14="Unemployed",AA17,IF(E$14="Not in the labour force",AE17,""))),"")</f>
      </c>
      <c r="N17" s="52">
        <f>IF(SUM($E17)&gt;0,IF(SUM($M17)/SUM($E17)&gt;0.25,"*",""),"")</f>
      </c>
      <c r="O17" s="62">
        <f>IF($C$10&gt;=36982,IF(SUM($G17)&gt;0,(SQRT((+$U17/+$C17*100)^2-(+$W17/+$E17*100)^2)*SUM($G17)/100),""),"")</f>
      </c>
      <c r="P17" s="52">
        <f aca="true" t="shared" si="4" ref="P17:P46">IF(SUM($G17)&gt;0,IF(SUM($O17)/SUM($G17)&gt;0.25,"*",""),"")</f>
      </c>
      <c r="Q17" s="62">
        <f>IF($C$10&gt;=36982,IF($U17&gt;0,IF(+$I17&gt;0,IF(+$C17=0,"",+$U17/+$C17*$I17),""),""),"")</f>
      </c>
      <c r="R17" s="311">
        <f>IF($I17&gt;0,IF(SUM($Q17/+$I17)&gt;0.25,"*",""),"")</f>
      </c>
      <c r="S17" s="78"/>
      <c r="T17" s="78"/>
      <c r="U17" s="62">
        <f>IF(+$C17&gt;0,(SUM(+$C17*10^(+'Reg L model'!B8+'Reg L model'!C8*LOG10(+$C17*1000)+(+'Reg L model'!D8*(LOG10(+$C17*1000)^2)+'Reg L model'!E8*(LOG10(+$C17*1000)-'Reg L model'!G8)*(MAX((LOG10(+$C17*1000)-'Reg L model'!G8),0))+'Reg L model'!F8*(LOG10(+$C17*1000)-'Reg L model'!H8)*MAX((LOG10($C17*1000)-'Reg L model'!H8),0)))/100)),"")</f>
      </c>
      <c r="V17" s="62"/>
      <c r="W17" s="62">
        <f>IF(+$E17&gt;0,(SUM(+$E17*10^(+'Reg L model'!B8+'Reg L model'!C8*LOG10(+$E17*1000)+(+'Reg L model'!D8*(LOG10(+$E17*1000)^2)+'Reg L model'!E8*(LOG10(+$E17*1000)-'Reg L model'!G8)*(MAX((LOG10(+$E17*1000)-'Reg L model'!G8),0))+'Reg L model'!F8*(LOG10(+$E17*1000)-'Reg L model'!H8)*MAX((LOG10($E17*1000)-'Reg L model'!H8),0)))/100)),"")</f>
      </c>
      <c r="X17" s="62"/>
      <c r="Y17" s="62">
        <f>IF(+$C17&gt;0,(SUM(+$C17*10^(+'Reg L model'!K8+'Reg L model'!L8*LOG10(+$C17*1000)+(+'Reg L model'!M8*(LOG10(+$C17*1000)^2)+'Reg L model'!N8*(LOG10(+$C17*1000)-'Reg L model'!P8)*(MAX((LOG10(+$C17*1000)-'Reg L model'!P8),0))+'Reg L model'!O8*(LOG10(+$C17*1000)-'Reg L model'!Q8)*MAX((LOG10($C17*1000)-'Reg L model'!Q8),0)))/100)),"")</f>
      </c>
      <c r="Z17" s="62"/>
      <c r="AA17" s="62">
        <f>IF(+$E17&gt;0,(SUM(+$E17*10^(+'Reg L model'!K8+'Reg L model'!L8*LOG10(+$E17*1000)+(+'Reg L model'!M8*(LOG10(+$E17*1000)^2)+'Reg L model'!N8*(LOG10(+$E17*1000)-'Reg L model'!P8)*(MAX((LOG10(+$E17*1000)-'Reg L model'!P8),0))+'Reg L model'!O8*(LOG10(+$E17*1000)-'Reg L model'!Q8)*MAX((LOG10($E17*1000)-'Reg L model'!Q8),0)))/100)),"")</f>
      </c>
      <c r="AB17" s="62"/>
      <c r="AC17" s="62">
        <f>IF(+$C17&gt;0,(SUM(+$C17*10^(+'Reg L model'!T8+'Reg L model'!U8*LOG10(+$C17*1000)+(+'Reg L model'!V8*(LOG10(+$C17*1000)^2)+'Reg L model'!W8*(LOG10(+$C17*1000)-'Reg L model'!Y8)*(MAX((LOG10(+$C17*1000)-'Reg L model'!Y8),0))+'Reg L model'!X8*(LOG10(+$C17*1000)-'Reg L model'!Z8)*MAX((LOG10($C17*1000)-'Reg L model'!Z8),0)))/100)),"")</f>
      </c>
      <c r="AD17" s="62"/>
      <c r="AE17" s="62">
        <f>IF(+$E17&gt;0,(SUM(+$E17*10^(+'Reg L model'!T8+'Reg L model'!U8*LOG10(+$E17*1000)+(+'Reg L model'!V8*(LOG10(+$E17*1000)^2)+'Reg L model'!W8*(LOG10(+$E17*1000)-'Reg L model'!Y8)*(MAX((LOG10(+$E17*1000)-'Reg L model'!Y8),0))+'Reg L model'!X8*(LOG10(+$E17*1000)-'Reg L model'!Z8)*MAX((LOG10($E17*1000)-'Reg L model'!Z8),0)))/100)),"")</f>
      </c>
    </row>
    <row r="18" spans="1:31" s="14" customFormat="1" ht="12.75" customHeight="1">
      <c r="A18" s="110" t="s">
        <v>181</v>
      </c>
      <c r="B18" s="110"/>
      <c r="C18" s="60"/>
      <c r="D18" s="78">
        <f>IF($C18&gt;0,IF(SUM($K18/+$C18)&gt;0.25,"*",""),"")</f>
      </c>
      <c r="E18" s="60"/>
      <c r="F18" s="78">
        <f>IF($E18&gt;0,IF(SUM($M18/+$E18)&gt;0.25,"*",""),"")</f>
      </c>
      <c r="G18" s="62">
        <f aca="true" t="shared" si="5" ref="G18:G46">IF($C$14="Unemployed",IF($E$14="Labour force",IF(+C18=0,IF(+E18=0,"","Col C please?"),IF(+E18=0,"Col C/Col E",+C18*100/+E18)),""),"")</f>
      </c>
      <c r="H18" s="78">
        <f t="shared" si="0"/>
      </c>
      <c r="I18" s="60"/>
      <c r="J18" s="78">
        <f t="shared" si="1"/>
      </c>
      <c r="K18" s="63">
        <f t="shared" si="2"/>
      </c>
      <c r="L18" s="52">
        <f aca="true" t="shared" si="6" ref="L18:L81">IF(SUM($C18)&gt;0,IF(SUM($K18)/SUM($C18)&gt;0.25,"*",""),"")</f>
      </c>
      <c r="M18" s="63">
        <f t="shared" si="3"/>
      </c>
      <c r="N18" s="52">
        <f aca="true" t="shared" si="7" ref="N18:N81">IF(SUM($E18)&gt;0,IF(SUM($M18)/SUM($E18)&gt;0.25,"*",""),"")</f>
      </c>
      <c r="O18" s="62">
        <f aca="true" t="shared" si="8" ref="O18:O46">IF($C$10&gt;=36982,IF(SUM($G18)&gt;0,(SQRT((+$U18/+$C18*100)^2-(+$W18/+$E18*100)^2)*SUM($G18)/100),""),"")</f>
      </c>
      <c r="P18" s="52">
        <f t="shared" si="4"/>
      </c>
      <c r="Q18" s="62">
        <f aca="true" t="shared" si="9" ref="Q18:Q81">IF($C$10&gt;=36982,IF($U18&gt;0,IF(+$I18&gt;0,IF(+$C18=0,"",+$U18/+$C18*$I18),""),""),"")</f>
      </c>
      <c r="R18" s="311">
        <f aca="true" t="shared" si="10" ref="R18:R81">IF($I18&gt;0,IF(SUM($Q18/+$I18)&gt;0.25,"*",""),"")</f>
      </c>
      <c r="S18" s="78"/>
      <c r="T18" s="78"/>
      <c r="U18" s="62">
        <f>IF(+$C18&gt;0,(SUM(+$C18*10^(+'Reg L model'!B9+'Reg L model'!C9*LOG10(+$C18*1000)+(+'Reg L model'!D9*(LOG10(+$C18*1000)^2)+'Reg L model'!E9*(LOG10(+$C18*1000)-'Reg L model'!G9)*(MAX((LOG10(+$C18*1000)-'Reg L model'!G9),0))+'Reg L model'!F9*(LOG10(+$C18*1000)-'Reg L model'!H9)*MAX((LOG10($C18*1000)-'Reg L model'!H9),0)))/100)),"")</f>
      </c>
      <c r="V18" s="62"/>
      <c r="W18" s="62">
        <f>IF(+$E18&gt;0,(SUM(+$E18*10^(+'Reg L model'!B9+'Reg L model'!C9*LOG10(+$E18*1000)+(+'Reg L model'!D9*(LOG10(+$E18*1000)^2)+'Reg L model'!E9*(LOG10(+$E18*1000)-'Reg L model'!G9)*(MAX((LOG10(+$E18*1000)-'Reg L model'!G9),0))+'Reg L model'!F9*(LOG10(+$E18*1000)-'Reg L model'!H9)*MAX((LOG10($E18*1000)-'Reg L model'!H9),0)))/100)),"")</f>
      </c>
      <c r="X18" s="62"/>
      <c r="Y18" s="62">
        <f>IF(+$C18&gt;0,(SUM(+$C18*10^(+'Reg L model'!K9+'Reg L model'!L9*LOG10(+$C18*1000)+(+'Reg L model'!M9*(LOG10(+$C18*1000)^2)+'Reg L model'!N9*(LOG10(+$C18*1000)-'Reg L model'!P9)*(MAX((LOG10(+$C18*1000)-'Reg L model'!P9),0))+'Reg L model'!O9*(LOG10(+$C18*1000)-'Reg L model'!Q9)*MAX((LOG10($C18*1000)-'Reg L model'!Q9),0)))/100)),"")</f>
      </c>
      <c r="Z18" s="62"/>
      <c r="AA18" s="62">
        <f>IF(+$E18&gt;0,(SUM(+$E18*10^(+'Reg L model'!K9+'Reg L model'!L9*LOG10(+$E18*1000)+(+'Reg L model'!M9*(LOG10(+$E18*1000)^2)+'Reg L model'!N9*(LOG10(+$E18*1000)-'Reg L model'!P9)*(MAX((LOG10(+$E18*1000)-'Reg L model'!P9),0))+'Reg L model'!O9*(LOG10(+$E18*1000)-'Reg L model'!Q9)*MAX((LOG10($E18*1000)-'Reg L model'!Q9),0)))/100)),"")</f>
      </c>
      <c r="AB18" s="62"/>
      <c r="AC18" s="62">
        <f>IF(+$C18&gt;0,(SUM(+$C18*10^(+'Reg L model'!T9+'Reg L model'!U9*LOG10(+$C18*1000)+(+'Reg L model'!V9*(LOG10(+$C18*1000)^2)+'Reg L model'!W9*(LOG10(+$C18*1000)-'Reg L model'!Y9)*(MAX((LOG10(+$C18*1000)-'Reg L model'!Y9),0))+'Reg L model'!X9*(LOG10(+$C18*1000)-'Reg L model'!Z9)*MAX((LOG10($C18*1000)-'Reg L model'!Z9),0)))/100)),"")</f>
      </c>
      <c r="AD18" s="62"/>
      <c r="AE18" s="62">
        <f>IF(+$E18&gt;0,(SUM(+$E18*10^(+'Reg L model'!T9+'Reg L model'!U9*LOG10(+$E18*1000)+(+'Reg L model'!V9*(LOG10(+$E18*1000)^2)+'Reg L model'!W9*(LOG10(+$E18*1000)-'Reg L model'!Y9)*(MAX((LOG10(+$E18*1000)-'Reg L model'!Y9),0))+'Reg L model'!X9*(LOG10(+$E18*1000)-'Reg L model'!Z9)*MAX((LOG10($E18*1000)-'Reg L model'!Z9),0)))/100)),"")</f>
      </c>
    </row>
    <row r="19" spans="1:31" s="14" customFormat="1" ht="12.75" customHeight="1">
      <c r="A19" s="111" t="s">
        <v>80</v>
      </c>
      <c r="B19" s="111"/>
      <c r="C19" s="60"/>
      <c r="D19" s="78">
        <f>IF($C19&gt;0,IF(SUM($K19/+$C19)&gt;0.25,"*",""),"")</f>
      </c>
      <c r="E19" s="60"/>
      <c r="F19" s="78">
        <f>IF($E19&gt;0,IF(SUM($M19/+$E19)&gt;0.25,"*",""),"")</f>
      </c>
      <c r="G19" s="62">
        <f t="shared" si="5"/>
      </c>
      <c r="H19" s="78">
        <f t="shared" si="0"/>
      </c>
      <c r="I19" s="60"/>
      <c r="J19" s="78">
        <f t="shared" si="1"/>
      </c>
      <c r="K19" s="63">
        <f t="shared" si="2"/>
      </c>
      <c r="L19" s="52">
        <f t="shared" si="6"/>
      </c>
      <c r="M19" s="63">
        <f t="shared" si="3"/>
      </c>
      <c r="N19" s="52">
        <f t="shared" si="7"/>
      </c>
      <c r="O19" s="62">
        <f t="shared" si="8"/>
      </c>
      <c r="P19" s="52">
        <f t="shared" si="4"/>
      </c>
      <c r="Q19" s="62">
        <f t="shared" si="9"/>
      </c>
      <c r="R19" s="311">
        <f t="shared" si="10"/>
      </c>
      <c r="S19" s="78"/>
      <c r="T19" s="78"/>
      <c r="U19" s="62">
        <f>IF(+$C19&gt;0,(SUM(+$C19*10^(+'Reg L model'!B10+'Reg L model'!C10*LOG10(+$C19*1000)+(+'Reg L model'!D10*(LOG10(+$C19*1000)^2)+'Reg L model'!E10*(LOG10(+$C19*1000)-'Reg L model'!G10)*(MAX((LOG10(+$C19*1000)-'Reg L model'!G10),0))+'Reg L model'!F10*(LOG10(+$C19*1000)-'Reg L model'!H10)*MAX((LOG10($C19*1000)-'Reg L model'!H10),0)))/100)),"")</f>
      </c>
      <c r="V19" s="62"/>
      <c r="W19" s="62">
        <f>IF(+$E19&gt;0,(SUM(+$E19*10^(+'Reg L model'!B10+'Reg L model'!C10*LOG10(+$E19*1000)+(+'Reg L model'!D10*(LOG10(+$E19*1000)^2)+'Reg L model'!E10*(LOG10(+$E19*1000)-'Reg L model'!G10)*(MAX((LOG10(+$E19*1000)-'Reg L model'!G10),0))+'Reg L model'!F10*(LOG10(+$E19*1000)-'Reg L model'!H10)*MAX((LOG10($E19*1000)-'Reg L model'!H10),0)))/100)),"")</f>
      </c>
      <c r="X19" s="62"/>
      <c r="Y19" s="62">
        <f>IF(+$C19&gt;0,(SUM(+$C19*10^(+'Reg L model'!K10+'Reg L model'!L10*LOG10(+$C19*1000)+(+'Reg L model'!M10*(LOG10(+$C19*1000)^2)+'Reg L model'!N10*(LOG10(+$C19*1000)-'Reg L model'!P10)*(MAX((LOG10(+$C19*1000)-'Reg L model'!P10),0))+'Reg L model'!O10*(LOG10(+$C19*1000)-'Reg L model'!Q10)*MAX((LOG10($C19*1000)-'Reg L model'!Q10),0)))/100)),"")</f>
      </c>
      <c r="Z19" s="62"/>
      <c r="AA19" s="62">
        <f>IF(+$E19&gt;0,(SUM(+$E19*10^(+'Reg L model'!K10+'Reg L model'!L10*LOG10(+$E19*1000)+(+'Reg L model'!M10*(LOG10(+$E19*1000)^2)+'Reg L model'!N10*(LOG10(+$E19*1000)-'Reg L model'!P10)*(MAX((LOG10(+$E19*1000)-'Reg L model'!P10),0))+'Reg L model'!O10*(LOG10(+$E19*1000)-'Reg L model'!Q10)*MAX((LOG10($E19*1000)-'Reg L model'!Q10),0)))/100)),"")</f>
      </c>
      <c r="AB19" s="62"/>
      <c r="AC19" s="62">
        <f>IF(+$C19&gt;0,(SUM(+$C19*10^(+'Reg L model'!T10+'Reg L model'!U10*LOG10(+$C19*1000)+(+'Reg L model'!V10*(LOG10(+$C19*1000)^2)+'Reg L model'!W10*(LOG10(+$C19*1000)-'Reg L model'!Y10)*(MAX((LOG10(+$C19*1000)-'Reg L model'!Y10),0))+'Reg L model'!X10*(LOG10(+$C19*1000)-'Reg L model'!Z10)*MAX((LOG10($C19*1000)-'Reg L model'!Z10),0)))/100)),"")</f>
      </c>
      <c r="AD19" s="62"/>
      <c r="AE19" s="62">
        <f>IF(+$E19&gt;0,(SUM(+$E19*10^(+'Reg L model'!T10+'Reg L model'!U10*LOG10(+$E19*1000)+(+'Reg L model'!V10*(LOG10(+$E19*1000)^2)+'Reg L model'!W10*(LOG10(+$E19*1000)-'Reg L model'!Y10)*(MAX((LOG10(+$E19*1000)-'Reg L model'!Y10),0))+'Reg L model'!X10*(LOG10(+$E19*1000)-'Reg L model'!Z10)*MAX((LOG10($E19*1000)-'Reg L model'!Z10),0)))/100)),"")</f>
      </c>
    </row>
    <row r="20" spans="1:31" s="14" customFormat="1" ht="12.75" customHeight="1">
      <c r="A20" s="111" t="s">
        <v>81</v>
      </c>
      <c r="B20" s="111"/>
      <c r="C20" s="60"/>
      <c r="D20" s="78">
        <f>IF($C20&gt;0,IF(SUM($K20/+$C20)&gt;0.25,"*",""),"")</f>
      </c>
      <c r="E20" s="60"/>
      <c r="F20" s="78">
        <f>IF($E20&gt;0,IF(SUM($M20/+$E20)&gt;0.25,"*",""),"")</f>
      </c>
      <c r="G20" s="62">
        <f t="shared" si="5"/>
      </c>
      <c r="H20" s="78">
        <f t="shared" si="0"/>
      </c>
      <c r="I20" s="60"/>
      <c r="J20" s="78">
        <f t="shared" si="1"/>
      </c>
      <c r="K20" s="63">
        <f t="shared" si="2"/>
      </c>
      <c r="L20" s="52">
        <f t="shared" si="6"/>
      </c>
      <c r="M20" s="63">
        <f t="shared" si="3"/>
      </c>
      <c r="N20" s="52">
        <f t="shared" si="7"/>
      </c>
      <c r="O20" s="62">
        <f t="shared" si="8"/>
      </c>
      <c r="P20" s="52">
        <f t="shared" si="4"/>
      </c>
      <c r="Q20" s="62">
        <f t="shared" si="9"/>
      </c>
      <c r="R20" s="311">
        <f t="shared" si="10"/>
      </c>
      <c r="S20" s="78"/>
      <c r="T20" s="78"/>
      <c r="U20" s="62">
        <f>IF(+$C20&gt;0,(SUM(+$C20*10^(+'Reg L model'!B11+'Reg L model'!C11*LOG10(+$C20*1000)+(+'Reg L model'!D11*(LOG10(+$C20*1000)^2)+'Reg L model'!E11*(LOG10(+$C20*1000)-'Reg L model'!G11)*(MAX((LOG10(+$C20*1000)-'Reg L model'!G11),0))+'Reg L model'!F11*(LOG10(+$C20*1000)-'Reg L model'!H11)*MAX((LOG10($C20*1000)-'Reg L model'!H11),0)))/100)),"")</f>
      </c>
      <c r="V20" s="62"/>
      <c r="W20" s="62">
        <f>IF(+$E20&gt;0,(SUM(+$E20*10^(+'Reg L model'!B11+'Reg L model'!C11*LOG10(+$E20*1000)+(+'Reg L model'!D11*(LOG10(+$E20*1000)^2)+'Reg L model'!E11*(LOG10(+$E20*1000)-'Reg L model'!G11)*(MAX((LOG10(+$E20*1000)-'Reg L model'!G11),0))+'Reg L model'!F11*(LOG10(+$E20*1000)-'Reg L model'!H11)*MAX((LOG10($E20*1000)-'Reg L model'!H11),0)))/100)),"")</f>
      </c>
      <c r="X20" s="62"/>
      <c r="Y20" s="62">
        <f>IF(+$C20&gt;0,(SUM(+$C20*10^(+'Reg L model'!K11+'Reg L model'!L11*LOG10(+$C20*1000)+(+'Reg L model'!M11*(LOG10(+$C20*1000)^2)+'Reg L model'!N11*(LOG10(+$C20*1000)-'Reg L model'!P11)*(MAX((LOG10(+$C20*1000)-'Reg L model'!P11),0))+'Reg L model'!O11*(LOG10(+$C20*1000)-'Reg L model'!Q11)*MAX((LOG10($C20*1000)-'Reg L model'!Q11),0)))/100)),"")</f>
      </c>
      <c r="Z20" s="62"/>
      <c r="AA20" s="62">
        <f>IF(+$E20&gt;0,(SUM(+$E20*10^(+'Reg L model'!K11+'Reg L model'!L11*LOG10(+$E20*1000)+(+'Reg L model'!M11*(LOG10(+$E20*1000)^2)+'Reg L model'!N11*(LOG10(+$E20*1000)-'Reg L model'!P11)*(MAX((LOG10(+$E20*1000)-'Reg L model'!P11),0))+'Reg L model'!O11*(LOG10(+$E20*1000)-'Reg L model'!Q11)*MAX((LOG10($E20*1000)-'Reg L model'!Q11),0)))/100)),"")</f>
      </c>
      <c r="AB20" s="62"/>
      <c r="AC20" s="62">
        <f>IF(+$C20&gt;0,(SUM(+$C20*10^(+'Reg L model'!T11+'Reg L model'!U11*LOG10(+$C20*1000)+(+'Reg L model'!V11*(LOG10(+$C20*1000)^2)+'Reg L model'!W11*(LOG10(+$C20*1000)-'Reg L model'!Y11)*(MAX((LOG10(+$C20*1000)-'Reg L model'!Y11),0))+'Reg L model'!X11*(LOG10(+$C20*1000)-'Reg L model'!Z11)*MAX((LOG10($C20*1000)-'Reg L model'!Z11),0)))/100)),"")</f>
      </c>
      <c r="AD20" s="62"/>
      <c r="AE20" s="62">
        <f>IF(+$E20&gt;0,(SUM(+$E20*10^(+'Reg L model'!T11+'Reg L model'!U11*LOG10(+$E20*1000)+(+'Reg L model'!V11*(LOG10(+$E20*1000)^2)+'Reg L model'!W11*(LOG10(+$E20*1000)-'Reg L model'!Y11)*(MAX((LOG10(+$E20*1000)-'Reg L model'!Y11),0))+'Reg L model'!X11*(LOG10(+$E20*1000)-'Reg L model'!Z11)*MAX((LOG10($E20*1000)-'Reg L model'!Z11),0)))/100)),"")</f>
      </c>
    </row>
    <row r="21" spans="1:31" s="14" customFormat="1" ht="12.75" customHeight="1">
      <c r="A21" s="110" t="s">
        <v>82</v>
      </c>
      <c r="B21" s="110"/>
      <c r="C21" s="60"/>
      <c r="D21" s="78">
        <f>IF($C21&gt;0,IF(SUM($K21/+$C21)&gt;0.25,"*",""),"")</f>
      </c>
      <c r="E21" s="60"/>
      <c r="F21" s="78">
        <f>IF($E21&gt;0,IF(SUM($M21/+$E21)&gt;0.25,"*",""),"")</f>
      </c>
      <c r="G21" s="62">
        <f t="shared" si="5"/>
      </c>
      <c r="H21" s="78">
        <f t="shared" si="0"/>
      </c>
      <c r="I21" s="60"/>
      <c r="J21" s="78">
        <f t="shared" si="1"/>
      </c>
      <c r="K21" s="63">
        <f t="shared" si="2"/>
      </c>
      <c r="L21" s="52">
        <f t="shared" si="6"/>
      </c>
      <c r="M21" s="63">
        <f t="shared" si="3"/>
      </c>
      <c r="N21" s="52">
        <f t="shared" si="7"/>
      </c>
      <c r="O21" s="62">
        <f t="shared" si="8"/>
      </c>
      <c r="P21" s="52">
        <f t="shared" si="4"/>
      </c>
      <c r="Q21" s="62">
        <f t="shared" si="9"/>
      </c>
      <c r="R21" s="311">
        <f t="shared" si="10"/>
      </c>
      <c r="S21" s="78"/>
      <c r="T21" s="78"/>
      <c r="U21" s="62">
        <f>IF(+$C21&gt;0,(SUM(+$C21*10^(+'Reg L model'!B12+'Reg L model'!C12*LOG10(+$C21*1000)+(+'Reg L model'!D12*(LOG10(+$C21*1000)^2)+'Reg L model'!E12*(LOG10(+$C21*1000)-'Reg L model'!G12)*(MAX((LOG10(+$C21*1000)-'Reg L model'!G12),0))+'Reg L model'!F12*(LOG10(+$C21*1000)-'Reg L model'!H12)*MAX((LOG10($C21*1000)-'Reg L model'!H12),0)))/100)),"")</f>
      </c>
      <c r="V21" s="62"/>
      <c r="W21" s="62">
        <f>IF(+$E21&gt;0,(SUM(+$E21*10^(+'Reg L model'!B12+'Reg L model'!C12*LOG10(+$E21*1000)+(+'Reg L model'!D12*(LOG10(+$E21*1000)^2)+'Reg L model'!E12*(LOG10(+$E21*1000)-'Reg L model'!G12)*(MAX((LOG10(+$E21*1000)-'Reg L model'!G12),0))+'Reg L model'!F12*(LOG10(+$E21*1000)-'Reg L model'!H12)*MAX((LOG10($E21*1000)-'Reg L model'!H12),0)))/100)),"")</f>
      </c>
      <c r="X21" s="62"/>
      <c r="Y21" s="62">
        <f>IF(+$C21&gt;0,(SUM(+$C21*10^(+'Reg L model'!K12+'Reg L model'!L12*LOG10(+$C21*1000)+(+'Reg L model'!M12*(LOG10(+$C21*1000)^2)+'Reg L model'!N12*(LOG10(+$C21*1000)-'Reg L model'!P12)*(MAX((LOG10(+$C21*1000)-'Reg L model'!P12),0))+'Reg L model'!O12*(LOG10(+$C21*1000)-'Reg L model'!Q12)*MAX((LOG10($C21*1000)-'Reg L model'!Q12),0)))/100)),"")</f>
      </c>
      <c r="Z21" s="62"/>
      <c r="AA21" s="62">
        <f>IF(+$E21&gt;0,(SUM(+$E21*10^(+'Reg L model'!K12+'Reg L model'!L12*LOG10(+$E21*1000)+(+'Reg L model'!M12*(LOG10(+$E21*1000)^2)+'Reg L model'!N12*(LOG10(+$E21*1000)-'Reg L model'!P12)*(MAX((LOG10(+$E21*1000)-'Reg L model'!P12),0))+'Reg L model'!O12*(LOG10(+$E21*1000)-'Reg L model'!Q12)*MAX((LOG10($E21*1000)-'Reg L model'!Q12),0)))/100)),"")</f>
      </c>
      <c r="AB21" s="62"/>
      <c r="AC21" s="62">
        <f>IF(+$C21&gt;0,(SUM(+$C21*10^(+'Reg L model'!T12+'Reg L model'!U12*LOG10(+$C21*1000)+(+'Reg L model'!V12*(LOG10(+$C21*1000)^2)+'Reg L model'!W12*(LOG10(+$C21*1000)-'Reg L model'!Y12)*(MAX((LOG10(+$C21*1000)-'Reg L model'!Y12),0))+'Reg L model'!X12*(LOG10(+$C21*1000)-'Reg L model'!Z12)*MAX((LOG10($C21*1000)-'Reg L model'!Z12),0)))/100)),"")</f>
      </c>
      <c r="AD21" s="62"/>
      <c r="AE21" s="62">
        <f>IF(+$E21&gt;0,(SUM(+$E21*10^(+'Reg L model'!T12+'Reg L model'!U12*LOG10(+$E21*1000)+(+'Reg L model'!V12*(LOG10(+$E21*1000)^2)+'Reg L model'!W12*(LOG10(+$E21*1000)-'Reg L model'!Y12)*(MAX((LOG10(+$E21*1000)-'Reg L model'!Y12),0))+'Reg L model'!X12*(LOG10(+$E21*1000)-'Reg L model'!Z12)*MAX((LOG10($E21*1000)-'Reg L model'!Z12),0)))/100)),"")</f>
      </c>
    </row>
    <row r="22" spans="1:31" s="14" customFormat="1" ht="12.75" customHeight="1">
      <c r="A22" s="110" t="s">
        <v>83</v>
      </c>
      <c r="B22" s="110"/>
      <c r="C22" s="60"/>
      <c r="D22" s="78">
        <f>IF($C22&gt;0,IF(SUM($K22/+$C22)&gt;0.25,"*",""),"")</f>
      </c>
      <c r="E22" s="60"/>
      <c r="F22" s="78">
        <f>IF($E22&gt;0,IF(SUM($M22/+$E22)&gt;0.25,"*",""),"")</f>
      </c>
      <c r="G22" s="62">
        <f t="shared" si="5"/>
      </c>
      <c r="H22" s="78">
        <f t="shared" si="0"/>
      </c>
      <c r="I22" s="60"/>
      <c r="J22" s="78">
        <f t="shared" si="1"/>
      </c>
      <c r="K22" s="63">
        <f t="shared" si="2"/>
      </c>
      <c r="L22" s="52">
        <f t="shared" si="6"/>
      </c>
      <c r="M22" s="63">
        <f t="shared" si="3"/>
      </c>
      <c r="N22" s="52">
        <f t="shared" si="7"/>
      </c>
      <c r="O22" s="62">
        <f t="shared" si="8"/>
      </c>
      <c r="P22" s="52">
        <f t="shared" si="4"/>
      </c>
      <c r="Q22" s="62">
        <f t="shared" si="9"/>
      </c>
      <c r="R22" s="311">
        <f t="shared" si="10"/>
      </c>
      <c r="S22" s="78"/>
      <c r="T22" s="78"/>
      <c r="U22" s="62">
        <f>IF(+$C22&gt;0,(SUM(+$C22*10^(+'Reg L model'!B13+'Reg L model'!C13*LOG10(+$C22*1000)+(+'Reg L model'!D13*(LOG10(+$C22*1000)^2)+'Reg L model'!E13*(LOG10(+$C22*1000)-'Reg L model'!G13)*(MAX((LOG10(+$C22*1000)-'Reg L model'!G13),0))+'Reg L model'!F13*(LOG10(+$C22*1000)-'Reg L model'!H13)*MAX((LOG10($C22*1000)-'Reg L model'!H13),0)))/100)),"")</f>
      </c>
      <c r="V22" s="62"/>
      <c r="W22" s="62">
        <f>IF(+$E22&gt;0,(SUM(+$E22*10^(+'Reg L model'!B13+'Reg L model'!C13*LOG10(+$E22*1000)+(+'Reg L model'!D13*(LOG10(+$E22*1000)^2)+'Reg L model'!E13*(LOG10(+$E22*1000)-'Reg L model'!G13)*(MAX((LOG10(+$E22*1000)-'Reg L model'!G13),0))+'Reg L model'!F13*(LOG10(+$E22*1000)-'Reg L model'!H13)*MAX((LOG10($E22*1000)-'Reg L model'!H13),0)))/100)),"")</f>
      </c>
      <c r="X22" s="62"/>
      <c r="Y22" s="62">
        <f>IF(+$C22&gt;0,(SUM(+$C22*10^(+'Reg L model'!K13+'Reg L model'!L13*LOG10(+$C22*1000)+(+'Reg L model'!M13*(LOG10(+$C22*1000)^2)+'Reg L model'!N13*(LOG10(+$C22*1000)-'Reg L model'!P13)*(MAX((LOG10(+$C22*1000)-'Reg L model'!P13),0))+'Reg L model'!O13*(LOG10(+$C22*1000)-'Reg L model'!Q13)*MAX((LOG10($C22*1000)-'Reg L model'!Q13),0)))/100)),"")</f>
      </c>
      <c r="Z22" s="62"/>
      <c r="AA22" s="62">
        <f>IF(+$E22&gt;0,(SUM(+$E22*10^(+'Reg L model'!K13+'Reg L model'!L13*LOG10(+$E22*1000)+(+'Reg L model'!M13*(LOG10(+$E22*1000)^2)+'Reg L model'!N13*(LOG10(+$E22*1000)-'Reg L model'!P13)*(MAX((LOG10(+$E22*1000)-'Reg L model'!P13),0))+'Reg L model'!O13*(LOG10(+$E22*1000)-'Reg L model'!Q13)*MAX((LOG10($E22*1000)-'Reg L model'!Q13),0)))/100)),"")</f>
      </c>
      <c r="AB22" s="62"/>
      <c r="AC22" s="62">
        <f>IF(+$C22&gt;0,(SUM(+$C22*10^(+'Reg L model'!T13+'Reg L model'!U13*LOG10(+$C22*1000)+(+'Reg L model'!V13*(LOG10(+$C22*1000)^2)+'Reg L model'!W13*(LOG10(+$C22*1000)-'Reg L model'!Y13)*(MAX((LOG10(+$C22*1000)-'Reg L model'!Y13),0))+'Reg L model'!X13*(LOG10(+$C22*1000)-'Reg L model'!Z13)*MAX((LOG10($C22*1000)-'Reg L model'!Z13),0)))/100)),"")</f>
      </c>
      <c r="AD22" s="62"/>
      <c r="AE22" s="62">
        <f>IF(+$E22&gt;0,(SUM(+$E22*10^(+'Reg L model'!T13+'Reg L model'!U13*LOG10(+$E22*1000)+(+'Reg L model'!V13*(LOG10(+$E22*1000)^2)+'Reg L model'!W13*(LOG10(+$E22*1000)-'Reg L model'!Y13)*(MAX((LOG10(+$E22*1000)-'Reg L model'!Y13),0))+'Reg L model'!X13*(LOG10(+$E22*1000)-'Reg L model'!Z13)*MAX((LOG10($E22*1000)-'Reg L model'!Z13),0)))/100)),"")</f>
      </c>
    </row>
    <row r="23" spans="1:31" s="14" customFormat="1" ht="12.75" customHeight="1">
      <c r="A23" s="504" t="s">
        <v>84</v>
      </c>
      <c r="B23" s="505"/>
      <c r="C23" s="60"/>
      <c r="D23" s="78">
        <f>IF($C23&gt;0,IF(SUM($K23/+$C23)&gt;0.25,"*",""),"")</f>
      </c>
      <c r="E23" s="60"/>
      <c r="F23" s="78">
        <f>IF($E23&gt;0,IF(SUM($M23/+$E23)&gt;0.25,"*",""),"")</f>
      </c>
      <c r="G23" s="62">
        <f t="shared" si="5"/>
      </c>
      <c r="H23" s="78">
        <f t="shared" si="0"/>
      </c>
      <c r="I23" s="60"/>
      <c r="J23" s="78">
        <f t="shared" si="1"/>
      </c>
      <c r="K23" s="63">
        <f t="shared" si="2"/>
      </c>
      <c r="L23" s="52">
        <f t="shared" si="6"/>
      </c>
      <c r="M23" s="63">
        <f t="shared" si="3"/>
      </c>
      <c r="N23" s="52">
        <f t="shared" si="7"/>
      </c>
      <c r="O23" s="62">
        <f t="shared" si="8"/>
      </c>
      <c r="P23" s="52">
        <f t="shared" si="4"/>
      </c>
      <c r="Q23" s="62">
        <f t="shared" si="9"/>
      </c>
      <c r="R23" s="311">
        <f t="shared" si="10"/>
      </c>
      <c r="S23" s="78"/>
      <c r="T23" s="78"/>
      <c r="U23" s="62">
        <f>IF(+$C23&gt;0,(SUM(+$C23*10^(+'Reg L model'!B14+'Reg L model'!C14*LOG10(+$C23*1000)+(+'Reg L model'!D14*(LOG10(+$C23*1000)^2)+'Reg L model'!E14*(LOG10(+$C23*1000)-'Reg L model'!G14)*(MAX((LOG10(+$C23*1000)-'Reg L model'!G14),0))+'Reg L model'!F14*(LOG10(+$C23*1000)-'Reg L model'!H14)*MAX((LOG10($C23*1000)-'Reg L model'!H14),0)))/100)),"")</f>
      </c>
      <c r="V23" s="62"/>
      <c r="W23" s="62">
        <f>IF(+$E23&gt;0,(SUM(+$E23*10^(+'Reg L model'!B14+'Reg L model'!C14*LOG10(+$E23*1000)+(+'Reg L model'!D14*(LOG10(+$E23*1000)^2)+'Reg L model'!E14*(LOG10(+$E23*1000)-'Reg L model'!G14)*(MAX((LOG10(+$E23*1000)-'Reg L model'!G14),0))+'Reg L model'!F14*(LOG10(+$E23*1000)-'Reg L model'!H14)*MAX((LOG10($E23*1000)-'Reg L model'!H14),0)))/100)),"")</f>
      </c>
      <c r="X23" s="62"/>
      <c r="Y23" s="62">
        <f>IF(+$C23&gt;0,(SUM(+$C23*10^(+'Reg L model'!K14+'Reg L model'!L14*LOG10(+$C23*1000)+(+'Reg L model'!M14*(LOG10(+$C23*1000)^2)+'Reg L model'!N14*(LOG10(+$C23*1000)-'Reg L model'!P14)*(MAX((LOG10(+$C23*1000)-'Reg L model'!P14),0))+'Reg L model'!O14*(LOG10(+$C23*1000)-'Reg L model'!Q14)*MAX((LOG10($C23*1000)-'Reg L model'!Q14),0)))/100)),"")</f>
      </c>
      <c r="Z23" s="62"/>
      <c r="AA23" s="62">
        <f>IF(+$E23&gt;0,(SUM(+$E23*10^(+'Reg L model'!K14+'Reg L model'!L14*LOG10(+$E23*1000)+(+'Reg L model'!M14*(LOG10(+$E23*1000)^2)+'Reg L model'!N14*(LOG10(+$E23*1000)-'Reg L model'!P14)*(MAX((LOG10(+$E23*1000)-'Reg L model'!P14),0))+'Reg L model'!O14*(LOG10(+$E23*1000)-'Reg L model'!Q14)*MAX((LOG10($E23*1000)-'Reg L model'!Q14),0)))/100)),"")</f>
      </c>
      <c r="AB23" s="62"/>
      <c r="AC23" s="62">
        <f>IF(+$C23&gt;0,(SUM(+$C23*10^(+'Reg L model'!T14+'Reg L model'!U14*LOG10(+$C23*1000)+(+'Reg L model'!V14*(LOG10(+$C23*1000)^2)+'Reg L model'!W14*(LOG10(+$C23*1000)-'Reg L model'!Y14)*(MAX((LOG10(+$C23*1000)-'Reg L model'!Y14),0))+'Reg L model'!X14*(LOG10(+$C23*1000)-'Reg L model'!Z14)*MAX((LOG10($C23*1000)-'Reg L model'!Z14),0)))/100)),"")</f>
      </c>
      <c r="AD23" s="62"/>
      <c r="AE23" s="62">
        <f>IF(+$E23&gt;0,(SUM(+$E23*10^(+'Reg L model'!T14+'Reg L model'!U14*LOG10(+$E23*1000)+(+'Reg L model'!V14*(LOG10(+$E23*1000)^2)+'Reg L model'!W14*(LOG10(+$E23*1000)-'Reg L model'!Y14)*(MAX((LOG10(+$E23*1000)-'Reg L model'!Y14),0))+'Reg L model'!X14*(LOG10(+$E23*1000)-'Reg L model'!Z14)*MAX((LOG10($E23*1000)-'Reg L model'!Z14),0)))/100)),"")</f>
      </c>
    </row>
    <row r="24" spans="1:31" s="14" customFormat="1" ht="12.75" customHeight="1">
      <c r="A24" s="110" t="s">
        <v>186</v>
      </c>
      <c r="B24" s="110"/>
      <c r="C24" s="60"/>
      <c r="D24" s="78">
        <f>IF($C24&gt;0,IF(SUM($K24/+$C24)&gt;0.25,"*",""),"")</f>
      </c>
      <c r="E24" s="60"/>
      <c r="F24" s="78">
        <f>IF($E24&gt;0,IF(SUM($M24/+$E24)&gt;0.25,"*",""),"")</f>
      </c>
      <c r="G24" s="62">
        <f t="shared" si="5"/>
      </c>
      <c r="H24" s="78">
        <f t="shared" si="0"/>
      </c>
      <c r="I24" s="60"/>
      <c r="J24" s="78">
        <f t="shared" si="1"/>
      </c>
      <c r="K24" s="63">
        <f t="shared" si="2"/>
      </c>
      <c r="L24" s="52">
        <f t="shared" si="6"/>
      </c>
      <c r="M24" s="63">
        <f t="shared" si="3"/>
      </c>
      <c r="N24" s="52">
        <f t="shared" si="7"/>
      </c>
      <c r="O24" s="62">
        <f t="shared" si="8"/>
      </c>
      <c r="P24" s="52">
        <f t="shared" si="4"/>
      </c>
      <c r="Q24" s="62">
        <f t="shared" si="9"/>
      </c>
      <c r="R24" s="311">
        <f t="shared" si="10"/>
      </c>
      <c r="S24" s="78"/>
      <c r="T24" s="78"/>
      <c r="U24" s="62">
        <f>IF(+$C24&gt;0,(SUM(+$C24*10^(+'Reg L model'!B15+'Reg L model'!C15*LOG10(+$C24*1000)+(+'Reg L model'!D15*(LOG10(+$C24*1000)^2)+'Reg L model'!E15*(LOG10(+$C24*1000)-'Reg L model'!G15)*(MAX((LOG10(+$C24*1000)-'Reg L model'!G15),0))+'Reg L model'!F15*(LOG10(+$C24*1000)-'Reg L model'!H15)*MAX((LOG10($C24*1000)-'Reg L model'!H15),0)))/100)),"")</f>
      </c>
      <c r="V24" s="62"/>
      <c r="W24" s="62">
        <f>IF(+$E24&gt;0,(SUM(+$E24*10^(+'Reg L model'!B15+'Reg L model'!C15*LOG10(+$E24*1000)+(+'Reg L model'!D15*(LOG10(+$E24*1000)^2)+'Reg L model'!E15*(LOG10(+$E24*1000)-'Reg L model'!G15)*(MAX((LOG10(+$E24*1000)-'Reg L model'!G15),0))+'Reg L model'!F15*(LOG10(+$E24*1000)-'Reg L model'!H15)*MAX((LOG10($E24*1000)-'Reg L model'!H15),0)))/100)),"")</f>
      </c>
      <c r="X24" s="62"/>
      <c r="Y24" s="62">
        <f>IF(+$C24&gt;0,(SUM(+$C24*10^(+'Reg L model'!K15+'Reg L model'!L15*LOG10(+$C24*1000)+(+'Reg L model'!M15*(LOG10(+$C24*1000)^2)+'Reg L model'!N15*(LOG10(+$C24*1000)-'Reg L model'!P15)*(MAX((LOG10(+$C24*1000)-'Reg L model'!P15),0))+'Reg L model'!O15*(LOG10(+$C24*1000)-'Reg L model'!Q15)*MAX((LOG10($C24*1000)-'Reg L model'!Q15),0)))/100)),"")</f>
      </c>
      <c r="Z24" s="62"/>
      <c r="AA24" s="62">
        <f>IF(+$E24&gt;0,(SUM(+$E24*10^(+'Reg L model'!K15+'Reg L model'!L15*LOG10(+$E24*1000)+(+'Reg L model'!M15*(LOG10(+$E24*1000)^2)+'Reg L model'!N15*(LOG10(+$E24*1000)-'Reg L model'!P15)*(MAX((LOG10(+$E24*1000)-'Reg L model'!P15),0))+'Reg L model'!O15*(LOG10(+$E24*1000)-'Reg L model'!Q15)*MAX((LOG10($E24*1000)-'Reg L model'!Q15),0)))/100)),"")</f>
      </c>
      <c r="AB24" s="62"/>
      <c r="AC24" s="62">
        <f>IF(+$C24&gt;0,(SUM(+$C24*10^(+'Reg L model'!T15+'Reg L model'!U15*LOG10(+$C24*1000)+(+'Reg L model'!V15*(LOG10(+$C24*1000)^2)+'Reg L model'!W15*(LOG10(+$C24*1000)-'Reg L model'!Y15)*(MAX((LOG10(+$C24*1000)-'Reg L model'!Y15),0))+'Reg L model'!X15*(LOG10(+$C24*1000)-'Reg L model'!Z15)*MAX((LOG10($C24*1000)-'Reg L model'!Z15),0)))/100)),"")</f>
      </c>
      <c r="AD24" s="62"/>
      <c r="AE24" s="62">
        <f>IF(+$E24&gt;0,(SUM(+$E24*10^(+'Reg L model'!T15+'Reg L model'!U15*LOG10(+$E24*1000)+(+'Reg L model'!V15*(LOG10(+$E24*1000)^2)+'Reg L model'!W15*(LOG10(+$E24*1000)-'Reg L model'!Y15)*(MAX((LOG10(+$E24*1000)-'Reg L model'!Y15),0))+'Reg L model'!X15*(LOG10(+$E24*1000)-'Reg L model'!Z15)*MAX((LOG10($E24*1000)-'Reg L model'!Z15),0)))/100)),"")</f>
      </c>
    </row>
    <row r="25" spans="1:31" s="14" customFormat="1" ht="12.75" customHeight="1">
      <c r="A25" s="111" t="s">
        <v>85</v>
      </c>
      <c r="B25" s="111"/>
      <c r="C25" s="60"/>
      <c r="D25" s="78">
        <f>IF($C25&gt;0,IF(SUM($K25/+$C25)&gt;0.25,"*",""),"")</f>
      </c>
      <c r="E25" s="60"/>
      <c r="F25" s="78">
        <f>IF($E25&gt;0,IF(SUM($M25/+$E25)&gt;0.25,"*",""),"")</f>
      </c>
      <c r="G25" s="62">
        <f t="shared" si="5"/>
      </c>
      <c r="H25" s="78">
        <f t="shared" si="0"/>
      </c>
      <c r="I25" s="60"/>
      <c r="J25" s="78">
        <f t="shared" si="1"/>
      </c>
      <c r="K25" s="63">
        <f t="shared" si="2"/>
      </c>
      <c r="L25" s="52">
        <f t="shared" si="6"/>
      </c>
      <c r="M25" s="63">
        <f t="shared" si="3"/>
      </c>
      <c r="N25" s="52">
        <f t="shared" si="7"/>
      </c>
      <c r="O25" s="62">
        <f t="shared" si="8"/>
      </c>
      <c r="P25" s="52">
        <f t="shared" si="4"/>
      </c>
      <c r="Q25" s="62">
        <f t="shared" si="9"/>
      </c>
      <c r="R25" s="311">
        <f t="shared" si="10"/>
      </c>
      <c r="S25" s="78"/>
      <c r="T25" s="78"/>
      <c r="U25" s="62">
        <f>IF(+$C25&gt;0,(SUM(+$C25*10^(+'Reg L model'!B16+'Reg L model'!C16*LOG10(+$C25*1000)+(+'Reg L model'!D16*(LOG10(+$C25*1000)^2)+'Reg L model'!E16*(LOG10(+$C25*1000)-'Reg L model'!G16)*(MAX((LOG10(+$C25*1000)-'Reg L model'!G16),0))+'Reg L model'!F16*(LOG10(+$C25*1000)-'Reg L model'!H16)*MAX((LOG10($C25*1000)-'Reg L model'!H16),0)))/100)),"")</f>
      </c>
      <c r="V25" s="62"/>
      <c r="W25" s="62">
        <f>IF(+$E25&gt;0,(SUM(+$E25*10^(+'Reg L model'!B16+'Reg L model'!C16*LOG10(+$E25*1000)+(+'Reg L model'!D16*(LOG10(+$E25*1000)^2)+'Reg L model'!E16*(LOG10(+$E25*1000)-'Reg L model'!G16)*(MAX((LOG10(+$E25*1000)-'Reg L model'!G16),0))+'Reg L model'!F16*(LOG10(+$E25*1000)-'Reg L model'!H16)*MAX((LOG10($E25*1000)-'Reg L model'!H16),0)))/100)),"")</f>
      </c>
      <c r="X25" s="62"/>
      <c r="Y25" s="62">
        <f>IF(+$C25&gt;0,(SUM(+$C25*10^(+'Reg L model'!K16+'Reg L model'!L16*LOG10(+$C25*1000)+(+'Reg L model'!M16*(LOG10(+$C25*1000)^2)+'Reg L model'!N16*(LOG10(+$C25*1000)-'Reg L model'!P16)*(MAX((LOG10(+$C25*1000)-'Reg L model'!P16),0))+'Reg L model'!O16*(LOG10(+$C25*1000)-'Reg L model'!Q16)*MAX((LOG10($C25*1000)-'Reg L model'!Q16),0)))/100)),"")</f>
      </c>
      <c r="Z25" s="62"/>
      <c r="AA25" s="62">
        <f>IF(+$E25&gt;0,(SUM(+$E25*10^(+'Reg L model'!K16+'Reg L model'!L16*LOG10(+$E25*1000)+(+'Reg L model'!M16*(LOG10(+$E25*1000)^2)+'Reg L model'!N16*(LOG10(+$E25*1000)-'Reg L model'!P16)*(MAX((LOG10(+$E25*1000)-'Reg L model'!P16),0))+'Reg L model'!O16*(LOG10(+$E25*1000)-'Reg L model'!Q16)*MAX((LOG10($E25*1000)-'Reg L model'!Q16),0)))/100)),"")</f>
      </c>
      <c r="AB25" s="62"/>
      <c r="AC25" s="62">
        <f>IF(+$C25&gt;0,(SUM(+$C25*10^(+'Reg L model'!T16+'Reg L model'!U16*LOG10(+$C25*1000)+(+'Reg L model'!V16*(LOG10(+$C25*1000)^2)+'Reg L model'!W16*(LOG10(+$C25*1000)-'Reg L model'!Y16)*(MAX((LOG10(+$C25*1000)-'Reg L model'!Y16),0))+'Reg L model'!X16*(LOG10(+$C25*1000)-'Reg L model'!Z16)*MAX((LOG10($C25*1000)-'Reg L model'!Z16),0)))/100)),"")</f>
      </c>
      <c r="AD25" s="62"/>
      <c r="AE25" s="62">
        <f>IF(+$E25&gt;0,(SUM(+$E25*10^(+'Reg L model'!T16+'Reg L model'!U16*LOG10(+$E25*1000)+(+'Reg L model'!V16*(LOG10(+$E25*1000)^2)+'Reg L model'!W16*(LOG10(+$E25*1000)-'Reg L model'!Y16)*(MAX((LOG10(+$E25*1000)-'Reg L model'!Y16),0))+'Reg L model'!X16*(LOG10(+$E25*1000)-'Reg L model'!Z16)*MAX((LOG10($E25*1000)-'Reg L model'!Z16),0)))/100)),"")</f>
      </c>
    </row>
    <row r="26" spans="1:31" s="14" customFormat="1" ht="12.75" customHeight="1">
      <c r="A26" s="111" t="s">
        <v>153</v>
      </c>
      <c r="B26" s="111"/>
      <c r="C26" s="60"/>
      <c r="D26" s="78">
        <f>IF($C26&gt;0,IF(SUM($K26/+$C26)&gt;0.25,"*",""),"")</f>
      </c>
      <c r="E26" s="60"/>
      <c r="F26" s="78">
        <f>IF($E26&gt;0,IF(SUM($M26/+$E26)&gt;0.25,"*",""),"")</f>
      </c>
      <c r="G26" s="62">
        <f t="shared" si="5"/>
      </c>
      <c r="H26" s="78">
        <f t="shared" si="0"/>
      </c>
      <c r="I26" s="60"/>
      <c r="J26" s="78">
        <f t="shared" si="1"/>
      </c>
      <c r="K26" s="63">
        <f t="shared" si="2"/>
      </c>
      <c r="L26" s="52">
        <f t="shared" si="6"/>
      </c>
      <c r="M26" s="63">
        <f t="shared" si="3"/>
      </c>
      <c r="N26" s="52">
        <f t="shared" si="7"/>
      </c>
      <c r="O26" s="62">
        <f t="shared" si="8"/>
      </c>
      <c r="P26" s="52">
        <f t="shared" si="4"/>
      </c>
      <c r="Q26" s="62">
        <f t="shared" si="9"/>
      </c>
      <c r="R26" s="311">
        <f t="shared" si="10"/>
      </c>
      <c r="S26" s="78"/>
      <c r="T26" s="78"/>
      <c r="U26" s="62">
        <f>IF(+$C26&gt;0,(SUM(+$C26*10^(+'Reg L model'!B17+'Reg L model'!C17*LOG10(+$C26*1000)+(+'Reg L model'!D17*(LOG10(+$C26*1000)^2)+'Reg L model'!E17*(LOG10(+$C26*1000)-'Reg L model'!G17)*(MAX((LOG10(+$C26*1000)-'Reg L model'!G17),0))+'Reg L model'!F17*(LOG10(+$C26*1000)-'Reg L model'!H17)*MAX((LOG10($C26*1000)-'Reg L model'!H17),0)))/100)),"")</f>
      </c>
      <c r="V26" s="62"/>
      <c r="W26" s="62">
        <f>IF(+$E26&gt;0,(SUM(+$E26*10^(+'Reg L model'!B17+'Reg L model'!C17*LOG10(+$E26*1000)+(+'Reg L model'!D17*(LOG10(+$E26*1000)^2)+'Reg L model'!E17*(LOG10(+$E26*1000)-'Reg L model'!G17)*(MAX((LOG10(+$E26*1000)-'Reg L model'!G17),0))+'Reg L model'!F17*(LOG10(+$E26*1000)-'Reg L model'!H17)*MAX((LOG10($E26*1000)-'Reg L model'!H17),0)))/100)),"")</f>
      </c>
      <c r="X26" s="62"/>
      <c r="Y26" s="62">
        <f>IF(+$C26&gt;0,(SUM(+$C26*10^(+'Reg L model'!K17+'Reg L model'!L17*LOG10(+$C26*1000)+(+'Reg L model'!M17*(LOG10(+$C26*1000)^2)+'Reg L model'!N17*(LOG10(+$C26*1000)-'Reg L model'!P17)*(MAX((LOG10(+$C26*1000)-'Reg L model'!P17),0))+'Reg L model'!O17*(LOG10(+$C26*1000)-'Reg L model'!Q17)*MAX((LOG10($C26*1000)-'Reg L model'!Q17),0)))/100)),"")</f>
      </c>
      <c r="Z26" s="62"/>
      <c r="AA26" s="62">
        <f>IF(+$E26&gt;0,(SUM(+$E26*10^(+'Reg L model'!K17+'Reg L model'!L17*LOG10(+$E26*1000)+(+'Reg L model'!M17*(LOG10(+$E26*1000)^2)+'Reg L model'!N17*(LOG10(+$E26*1000)-'Reg L model'!P17)*(MAX((LOG10(+$E26*1000)-'Reg L model'!P17),0))+'Reg L model'!O17*(LOG10(+$E26*1000)-'Reg L model'!Q17)*MAX((LOG10($E26*1000)-'Reg L model'!Q17),0)))/100)),"")</f>
      </c>
      <c r="AB26" s="62"/>
      <c r="AC26" s="62">
        <f>IF(+$C26&gt;0,(SUM(+$C26*10^(+'Reg L model'!T17+'Reg L model'!U17*LOG10(+$C26*1000)+(+'Reg L model'!V17*(LOG10(+$C26*1000)^2)+'Reg L model'!W17*(LOG10(+$C26*1000)-'Reg L model'!Y17)*(MAX((LOG10(+$C26*1000)-'Reg L model'!Y17),0))+'Reg L model'!X17*(LOG10(+$C26*1000)-'Reg L model'!Z17)*MAX((LOG10($C26*1000)-'Reg L model'!Z17),0)))/100)),"")</f>
      </c>
      <c r="AD26" s="62"/>
      <c r="AE26" s="62">
        <f>IF(+$E26&gt;0,(SUM(+$E26*10^(+'Reg L model'!T17+'Reg L model'!U17*LOG10(+$E26*1000)+(+'Reg L model'!V17*(LOG10(+$E26*1000)^2)+'Reg L model'!W17*(LOG10(+$E26*1000)-'Reg L model'!Y17)*(MAX((LOG10(+$E26*1000)-'Reg L model'!Y17),0))+'Reg L model'!X17*(LOG10(+$E26*1000)-'Reg L model'!Z17)*MAX((LOG10($E26*1000)-'Reg L model'!Z17),0)))/100)),"")</f>
      </c>
    </row>
    <row r="27" spans="1:31" s="14" customFormat="1" ht="12.75" customHeight="1">
      <c r="A27" s="110" t="s">
        <v>86</v>
      </c>
      <c r="B27" s="112"/>
      <c r="C27" s="60"/>
      <c r="D27" s="78">
        <f>IF($C27&gt;0,IF(SUM($K27/+$C27)&gt;0.25,"*",""),"")</f>
      </c>
      <c r="E27" s="60"/>
      <c r="F27" s="78">
        <f>IF($E27&gt;0,IF(SUM($M27/+$E27)&gt;0.25,"*",""),"")</f>
      </c>
      <c r="G27" s="62">
        <f t="shared" si="5"/>
      </c>
      <c r="H27" s="78">
        <f t="shared" si="0"/>
      </c>
      <c r="I27" s="60"/>
      <c r="J27" s="78">
        <f t="shared" si="1"/>
      </c>
      <c r="K27" s="63">
        <f t="shared" si="2"/>
      </c>
      <c r="L27" s="52">
        <f t="shared" si="6"/>
      </c>
      <c r="M27" s="63">
        <f t="shared" si="3"/>
      </c>
      <c r="N27" s="52">
        <f t="shared" si="7"/>
      </c>
      <c r="O27" s="62">
        <f t="shared" si="8"/>
      </c>
      <c r="P27" s="52">
        <f t="shared" si="4"/>
      </c>
      <c r="Q27" s="62">
        <f t="shared" si="9"/>
      </c>
      <c r="R27" s="311">
        <f t="shared" si="10"/>
      </c>
      <c r="S27" s="78"/>
      <c r="T27" s="78"/>
      <c r="U27" s="62">
        <f>IF(+$C27&gt;0,(SUM(+$C27*10^(+'Reg L model'!B18+'Reg L model'!C18*LOG10(+$C27*1000)+(+'Reg L model'!D18*(LOG10(+$C27*1000)^2)+'Reg L model'!E18*(LOG10(+$C27*1000)-'Reg L model'!G18)*(MAX((LOG10(+$C27*1000)-'Reg L model'!G18),0))+'Reg L model'!F18*(LOG10(+$C27*1000)-'Reg L model'!H18)*MAX((LOG10($C27*1000)-'Reg L model'!H18),0)))/100)),"")</f>
      </c>
      <c r="V27" s="62"/>
      <c r="W27" s="62">
        <f>IF(+$E27&gt;0,(SUM(+$E27*10^(+'Reg L model'!B18+'Reg L model'!C18*LOG10(+$E27*1000)+(+'Reg L model'!D18*(LOG10(+$E27*1000)^2)+'Reg L model'!E18*(LOG10(+$E27*1000)-'Reg L model'!G18)*(MAX((LOG10(+$E27*1000)-'Reg L model'!G18),0))+'Reg L model'!F18*(LOG10(+$E27*1000)-'Reg L model'!H18)*MAX((LOG10($E27*1000)-'Reg L model'!H18),0)))/100)),"")</f>
      </c>
      <c r="X27" s="62"/>
      <c r="Y27" s="62">
        <f>IF(+$C27&gt;0,(SUM(+$C27*10^(+'Reg L model'!K18+'Reg L model'!L18*LOG10(+$C27*1000)+(+'Reg L model'!M18*(LOG10(+$C27*1000)^2)+'Reg L model'!N18*(LOG10(+$C27*1000)-'Reg L model'!P18)*(MAX((LOG10(+$C27*1000)-'Reg L model'!P18),0))+'Reg L model'!O18*(LOG10(+$C27*1000)-'Reg L model'!Q18)*MAX((LOG10($C27*1000)-'Reg L model'!Q18),0)))/100)),"")</f>
      </c>
      <c r="Z27" s="62"/>
      <c r="AA27" s="62">
        <f>IF(+$E27&gt;0,(SUM(+$E27*10^(+'Reg L model'!K18+'Reg L model'!L18*LOG10(+$E27*1000)+(+'Reg L model'!M18*(LOG10(+$E27*1000)^2)+'Reg L model'!N18*(LOG10(+$E27*1000)-'Reg L model'!P18)*(MAX((LOG10(+$E27*1000)-'Reg L model'!P18),0))+'Reg L model'!O18*(LOG10(+$E27*1000)-'Reg L model'!Q18)*MAX((LOG10($E27*1000)-'Reg L model'!Q18),0)))/100)),"")</f>
      </c>
      <c r="AB27" s="62"/>
      <c r="AC27" s="62">
        <f>IF(+$C27&gt;0,(SUM(+$C27*10^(+'Reg L model'!T18+'Reg L model'!U18*LOG10(+$C27*1000)+(+'Reg L model'!V18*(LOG10(+$C27*1000)^2)+'Reg L model'!W18*(LOG10(+$C27*1000)-'Reg L model'!Y18)*(MAX((LOG10(+$C27*1000)-'Reg L model'!Y18),0))+'Reg L model'!X18*(LOG10(+$C27*1000)-'Reg L model'!Z18)*MAX((LOG10($C27*1000)-'Reg L model'!Z18),0)))/100)),"")</f>
      </c>
      <c r="AD27" s="62"/>
      <c r="AE27" s="62">
        <f>IF(+$E27&gt;0,(SUM(+$E27*10^(+'Reg L model'!T18+'Reg L model'!U18*LOG10(+$E27*1000)+(+'Reg L model'!V18*(LOG10(+$E27*1000)^2)+'Reg L model'!W18*(LOG10(+$E27*1000)-'Reg L model'!Y18)*(MAX((LOG10(+$E27*1000)-'Reg L model'!Y18),0))+'Reg L model'!X18*(LOG10(+$E27*1000)-'Reg L model'!Z18)*MAX((LOG10($E27*1000)-'Reg L model'!Z18),0)))/100)),"")</f>
      </c>
    </row>
    <row r="28" spans="1:31" s="14" customFormat="1" ht="12.75" customHeight="1">
      <c r="A28" s="110" t="s">
        <v>87</v>
      </c>
      <c r="B28" s="110"/>
      <c r="C28" s="60"/>
      <c r="D28" s="78">
        <f>IF($C28&gt;0,IF(SUM($K28/+$C28)&gt;0.25,"*",""),"")</f>
      </c>
      <c r="E28" s="60"/>
      <c r="F28" s="78">
        <f>IF($E28&gt;0,IF(SUM($M28/+$E28)&gt;0.25,"*",""),"")</f>
      </c>
      <c r="G28" s="62">
        <f t="shared" si="5"/>
      </c>
      <c r="H28" s="78">
        <f t="shared" si="0"/>
      </c>
      <c r="I28" s="60"/>
      <c r="J28" s="78">
        <f t="shared" si="1"/>
      </c>
      <c r="K28" s="63">
        <f t="shared" si="2"/>
      </c>
      <c r="L28" s="52">
        <f t="shared" si="6"/>
      </c>
      <c r="M28" s="63">
        <f t="shared" si="3"/>
      </c>
      <c r="N28" s="52">
        <f t="shared" si="7"/>
      </c>
      <c r="O28" s="62">
        <f t="shared" si="8"/>
      </c>
      <c r="P28" s="52">
        <f t="shared" si="4"/>
      </c>
      <c r="Q28" s="62">
        <f t="shared" si="9"/>
      </c>
      <c r="R28" s="311">
        <f t="shared" si="10"/>
      </c>
      <c r="S28" s="78"/>
      <c r="T28" s="78"/>
      <c r="U28" s="62">
        <f>IF(+$C28&gt;0,(SUM(+$C28*10^(+'Reg L model'!B19+'Reg L model'!C19*LOG10(+$C28*1000)+(+'Reg L model'!D19*(LOG10(+$C28*1000)^2)+'Reg L model'!E19*(LOG10(+$C28*1000)-'Reg L model'!G19)*(MAX((LOG10(+$C28*1000)-'Reg L model'!G19),0))+'Reg L model'!F19*(LOG10(+$C28*1000)-'Reg L model'!H19)*MAX((LOG10($C28*1000)-'Reg L model'!H19),0)))/100)),"")</f>
      </c>
      <c r="V28" s="62"/>
      <c r="W28" s="62">
        <f>IF(+$E28&gt;0,(SUM(+$E28*10^(+'Reg L model'!B19+'Reg L model'!C19*LOG10(+$E28*1000)+(+'Reg L model'!D19*(LOG10(+$E28*1000)^2)+'Reg L model'!E19*(LOG10(+$E28*1000)-'Reg L model'!G19)*(MAX((LOG10(+$E28*1000)-'Reg L model'!G19),0))+'Reg L model'!F19*(LOG10(+$E28*1000)-'Reg L model'!H19)*MAX((LOG10($E28*1000)-'Reg L model'!H19),0)))/100)),"")</f>
      </c>
      <c r="X28" s="62"/>
      <c r="Y28" s="62">
        <f>IF(+$C28&gt;0,(SUM(+$C28*10^(+'Reg L model'!K19+'Reg L model'!L19*LOG10(+$C28*1000)+(+'Reg L model'!M19*(LOG10(+$C28*1000)^2)+'Reg L model'!N19*(LOG10(+$C28*1000)-'Reg L model'!P19)*(MAX((LOG10(+$C28*1000)-'Reg L model'!P19),0))+'Reg L model'!O19*(LOG10(+$C28*1000)-'Reg L model'!Q19)*MAX((LOG10($C28*1000)-'Reg L model'!Q19),0)))/100)),"")</f>
      </c>
      <c r="Z28" s="62"/>
      <c r="AA28" s="62">
        <f>IF(+$E28&gt;0,(SUM(+$E28*10^(+'Reg L model'!K19+'Reg L model'!L19*LOG10(+$E28*1000)+(+'Reg L model'!M19*(LOG10(+$E28*1000)^2)+'Reg L model'!N19*(LOG10(+$E28*1000)-'Reg L model'!P19)*(MAX((LOG10(+$E28*1000)-'Reg L model'!P19),0))+'Reg L model'!O19*(LOG10(+$E28*1000)-'Reg L model'!Q19)*MAX((LOG10($E28*1000)-'Reg L model'!Q19),0)))/100)),"")</f>
      </c>
      <c r="AB28" s="62"/>
      <c r="AC28" s="62">
        <f>IF(+$C28&gt;0,(SUM(+$C28*10^(+'Reg L model'!T19+'Reg L model'!U19*LOG10(+$C28*1000)+(+'Reg L model'!V19*(LOG10(+$C28*1000)^2)+'Reg L model'!W19*(LOG10(+$C28*1000)-'Reg L model'!Y19)*(MAX((LOG10(+$C28*1000)-'Reg L model'!Y19),0))+'Reg L model'!X19*(LOG10(+$C28*1000)-'Reg L model'!Z19)*MAX((LOG10($C28*1000)-'Reg L model'!Z19),0)))/100)),"")</f>
      </c>
      <c r="AD28" s="62"/>
      <c r="AE28" s="62">
        <f>IF(+$E28&gt;0,(SUM(+$E28*10^(+'Reg L model'!T19+'Reg L model'!U19*LOG10(+$E28*1000)+(+'Reg L model'!V19*(LOG10(+$E28*1000)^2)+'Reg L model'!W19*(LOG10(+$E28*1000)-'Reg L model'!Y19)*(MAX((LOG10(+$E28*1000)-'Reg L model'!Y19),0))+'Reg L model'!X19*(LOG10(+$E28*1000)-'Reg L model'!Z19)*MAX((LOG10($E28*1000)-'Reg L model'!Z19),0)))/100)),"")</f>
      </c>
    </row>
    <row r="29" spans="1:31" s="14" customFormat="1" ht="12.75" customHeight="1">
      <c r="A29" s="110" t="s">
        <v>88</v>
      </c>
      <c r="B29" s="110"/>
      <c r="C29" s="60"/>
      <c r="D29" s="78">
        <f>IF($C29&gt;0,IF(SUM($K29/+$C29)&gt;0.25,"*",""),"")</f>
      </c>
      <c r="E29" s="60"/>
      <c r="F29" s="78">
        <f>IF($E29&gt;0,IF(SUM($M29/+$E29)&gt;0.25,"*",""),"")</f>
      </c>
      <c r="G29" s="62">
        <f t="shared" si="5"/>
      </c>
      <c r="H29" s="78">
        <f t="shared" si="0"/>
      </c>
      <c r="I29" s="60"/>
      <c r="J29" s="78">
        <f t="shared" si="1"/>
      </c>
      <c r="K29" s="63">
        <f t="shared" si="2"/>
      </c>
      <c r="L29" s="52">
        <f t="shared" si="6"/>
      </c>
      <c r="M29" s="63">
        <f t="shared" si="3"/>
      </c>
      <c r="N29" s="52">
        <f t="shared" si="7"/>
      </c>
      <c r="O29" s="62">
        <f t="shared" si="8"/>
      </c>
      <c r="P29" s="52">
        <f t="shared" si="4"/>
      </c>
      <c r="Q29" s="62">
        <f t="shared" si="9"/>
      </c>
      <c r="R29" s="311">
        <f t="shared" si="10"/>
      </c>
      <c r="S29" s="78"/>
      <c r="T29" s="78"/>
      <c r="U29" s="62">
        <f>IF(+$C29&gt;0,(SUM(+$C29*10^(+'Reg L model'!B20+'Reg L model'!C20*LOG10(+$C29*1000)+(+'Reg L model'!D20*(LOG10(+$C29*1000)^2)+'Reg L model'!E20*(LOG10(+$C29*1000)-'Reg L model'!G20)*(MAX((LOG10(+$C29*1000)-'Reg L model'!G20),0))+'Reg L model'!F20*(LOG10(+$C29*1000)-'Reg L model'!H20)*MAX((LOG10($C29*1000)-'Reg L model'!H20),0)))/100)),"")</f>
      </c>
      <c r="V29" s="62"/>
      <c r="W29" s="62">
        <f>IF(+$E29&gt;0,(SUM(+$E29*10^(+'Reg L model'!B20+'Reg L model'!C20*LOG10(+$E29*1000)+(+'Reg L model'!D20*(LOG10(+$E29*1000)^2)+'Reg L model'!E20*(LOG10(+$E29*1000)-'Reg L model'!G20)*(MAX((LOG10(+$E29*1000)-'Reg L model'!G20),0))+'Reg L model'!F20*(LOG10(+$E29*1000)-'Reg L model'!H20)*MAX((LOG10($E29*1000)-'Reg L model'!H20),0)))/100)),"")</f>
      </c>
      <c r="X29" s="62"/>
      <c r="Y29" s="62">
        <f>IF(+$C29&gt;0,(SUM(+$C29*10^(+'Reg L model'!K20+'Reg L model'!L20*LOG10(+$C29*1000)+(+'Reg L model'!M20*(LOG10(+$C29*1000)^2)+'Reg L model'!N20*(LOG10(+$C29*1000)-'Reg L model'!P20)*(MAX((LOG10(+$C29*1000)-'Reg L model'!P20),0))+'Reg L model'!O20*(LOG10(+$C29*1000)-'Reg L model'!Q20)*MAX((LOG10($C29*1000)-'Reg L model'!Q20),0)))/100)),"")</f>
      </c>
      <c r="Z29" s="62"/>
      <c r="AA29" s="62">
        <f>IF(+$E29&gt;0,(SUM(+$E29*10^(+'Reg L model'!K20+'Reg L model'!L20*LOG10(+$E29*1000)+(+'Reg L model'!M20*(LOG10(+$E29*1000)^2)+'Reg L model'!N20*(LOG10(+$E29*1000)-'Reg L model'!P20)*(MAX((LOG10(+$E29*1000)-'Reg L model'!P20),0))+'Reg L model'!O20*(LOG10(+$E29*1000)-'Reg L model'!Q20)*MAX((LOG10($E29*1000)-'Reg L model'!Q20),0)))/100)),"")</f>
      </c>
      <c r="AB29" s="62"/>
      <c r="AC29" s="62">
        <f>IF(+$C29&gt;0,(SUM(+$C29*10^(+'Reg L model'!T20+'Reg L model'!U20*LOG10(+$C29*1000)+(+'Reg L model'!V20*(LOG10(+$C29*1000)^2)+'Reg L model'!W20*(LOG10(+$C29*1000)-'Reg L model'!Y20)*(MAX((LOG10(+$C29*1000)-'Reg L model'!Y20),0))+'Reg L model'!X20*(LOG10(+$C29*1000)-'Reg L model'!Z20)*MAX((LOG10($C29*1000)-'Reg L model'!Z20),0)))/100)),"")</f>
      </c>
      <c r="AD29" s="62"/>
      <c r="AE29" s="62">
        <f>IF(+$E29&gt;0,(SUM(+$E29*10^(+'Reg L model'!T20+'Reg L model'!U20*LOG10(+$E29*1000)+(+'Reg L model'!V20*(LOG10(+$E29*1000)^2)+'Reg L model'!W20*(LOG10(+$E29*1000)-'Reg L model'!Y20)*(MAX((LOG10(+$E29*1000)-'Reg L model'!Y20),0))+'Reg L model'!X20*(LOG10(+$E29*1000)-'Reg L model'!Z20)*MAX((LOG10($E29*1000)-'Reg L model'!Z20),0)))/100)),"")</f>
      </c>
    </row>
    <row r="30" spans="1:31" s="14" customFormat="1" ht="12.75" customHeight="1">
      <c r="A30" s="110" t="s">
        <v>89</v>
      </c>
      <c r="B30" s="110"/>
      <c r="C30" s="60"/>
      <c r="D30" s="78">
        <f>IF($C30&gt;0,IF(SUM($K30/+$C30)&gt;0.25,"*",""),"")</f>
      </c>
      <c r="E30" s="60"/>
      <c r="F30" s="78">
        <f>IF($E30&gt;0,IF(SUM($M30/+$E30)&gt;0.25,"*",""),"")</f>
      </c>
      <c r="G30" s="62">
        <f t="shared" si="5"/>
      </c>
      <c r="H30" s="78">
        <f t="shared" si="0"/>
      </c>
      <c r="I30" s="60"/>
      <c r="J30" s="78">
        <f t="shared" si="1"/>
      </c>
      <c r="K30" s="63">
        <f t="shared" si="2"/>
      </c>
      <c r="L30" s="52">
        <f t="shared" si="6"/>
      </c>
      <c r="M30" s="63">
        <f t="shared" si="3"/>
      </c>
      <c r="N30" s="52">
        <f t="shared" si="7"/>
      </c>
      <c r="O30" s="62">
        <f t="shared" si="8"/>
      </c>
      <c r="P30" s="52">
        <f t="shared" si="4"/>
      </c>
      <c r="Q30" s="62">
        <f t="shared" si="9"/>
      </c>
      <c r="R30" s="311">
        <f t="shared" si="10"/>
      </c>
      <c r="S30" s="78"/>
      <c r="T30" s="78"/>
      <c r="U30" s="62">
        <f>IF(+$C30&gt;0,(SUM(+$C30*10^(+'Reg L model'!B21+'Reg L model'!C21*LOG10(+$C30*1000)+(+'Reg L model'!D21*(LOG10(+$C30*1000)^2)+'Reg L model'!E21*(LOG10(+$C30*1000)-'Reg L model'!G21)*(MAX((LOG10(+$C30*1000)-'Reg L model'!G21),0))+'Reg L model'!F21*(LOG10(+$C30*1000)-'Reg L model'!H21)*MAX((LOG10($C30*1000)-'Reg L model'!H21),0)))/100)),"")</f>
      </c>
      <c r="V30" s="62"/>
      <c r="W30" s="62">
        <f>IF(+$E30&gt;0,(SUM(+$E30*10^(+'Reg L model'!B21+'Reg L model'!C21*LOG10(+$E30*1000)+(+'Reg L model'!D21*(LOG10(+$E30*1000)^2)+'Reg L model'!E21*(LOG10(+$E30*1000)-'Reg L model'!G21)*(MAX((LOG10(+$E30*1000)-'Reg L model'!G21),0))+'Reg L model'!F21*(LOG10(+$E30*1000)-'Reg L model'!H21)*MAX((LOG10($E30*1000)-'Reg L model'!H21),0)))/100)),"")</f>
      </c>
      <c r="X30" s="62"/>
      <c r="Y30" s="62">
        <f>IF(+$C30&gt;0,(SUM(+$C30*10^(+'Reg L model'!K21+'Reg L model'!L21*LOG10(+$C30*1000)+(+'Reg L model'!M21*(LOG10(+$C30*1000)^2)+'Reg L model'!N21*(LOG10(+$C30*1000)-'Reg L model'!P21)*(MAX((LOG10(+$C30*1000)-'Reg L model'!P21),0))+'Reg L model'!O21*(LOG10(+$C30*1000)-'Reg L model'!Q21)*MAX((LOG10($C30*1000)-'Reg L model'!Q21),0)))/100)),"")</f>
      </c>
      <c r="Z30" s="62"/>
      <c r="AA30" s="62">
        <f>IF(+$E30&gt;0,(SUM(+$E30*10^(+'Reg L model'!K21+'Reg L model'!L21*LOG10(+$E30*1000)+(+'Reg L model'!M21*(LOG10(+$E30*1000)^2)+'Reg L model'!N21*(LOG10(+$E30*1000)-'Reg L model'!P21)*(MAX((LOG10(+$E30*1000)-'Reg L model'!P21),0))+'Reg L model'!O21*(LOG10(+$E30*1000)-'Reg L model'!Q21)*MAX((LOG10($E30*1000)-'Reg L model'!Q21),0)))/100)),"")</f>
      </c>
      <c r="AB30" s="62"/>
      <c r="AC30" s="62">
        <f>IF(+$C30&gt;0,(SUM(+$C30*10^(+'Reg L model'!T21+'Reg L model'!U21*LOG10(+$C30*1000)+(+'Reg L model'!V21*(LOG10(+$C30*1000)^2)+'Reg L model'!W21*(LOG10(+$C30*1000)-'Reg L model'!Y21)*(MAX((LOG10(+$C30*1000)-'Reg L model'!Y21),0))+'Reg L model'!X21*(LOG10(+$C30*1000)-'Reg L model'!Z21)*MAX((LOG10($C30*1000)-'Reg L model'!Z21),0)))/100)),"")</f>
      </c>
      <c r="AD30" s="62"/>
      <c r="AE30" s="62">
        <f>IF(+$E30&gt;0,(SUM(+$E30*10^(+'Reg L model'!T21+'Reg L model'!U21*LOG10(+$E30*1000)+(+'Reg L model'!V21*(LOG10(+$E30*1000)^2)+'Reg L model'!W21*(LOG10(+$E30*1000)-'Reg L model'!Y21)*(MAX((LOG10(+$E30*1000)-'Reg L model'!Y21),0))+'Reg L model'!X21*(LOG10(+$E30*1000)-'Reg L model'!Z21)*MAX((LOG10($E30*1000)-'Reg L model'!Z21),0)))/100)),"")</f>
      </c>
    </row>
    <row r="31" spans="1:31" s="14" customFormat="1" ht="12.75" customHeight="1">
      <c r="A31" s="110" t="s">
        <v>90</v>
      </c>
      <c r="B31" s="110"/>
      <c r="C31" s="60"/>
      <c r="D31" s="78">
        <f>IF($C31&gt;0,IF(SUM($K31/+$C31)&gt;0.25,"*",""),"")</f>
      </c>
      <c r="E31" s="60"/>
      <c r="F31" s="78">
        <f>IF($E31&gt;0,IF(SUM($M31/+$E31)&gt;0.25,"*",""),"")</f>
      </c>
      <c r="G31" s="62">
        <f t="shared" si="5"/>
      </c>
      <c r="H31" s="78">
        <f t="shared" si="0"/>
      </c>
      <c r="I31" s="60"/>
      <c r="J31" s="78">
        <f t="shared" si="1"/>
      </c>
      <c r="K31" s="63">
        <f t="shared" si="2"/>
      </c>
      <c r="L31" s="52">
        <f t="shared" si="6"/>
      </c>
      <c r="M31" s="63">
        <f t="shared" si="3"/>
      </c>
      <c r="N31" s="52">
        <f t="shared" si="7"/>
      </c>
      <c r="O31" s="62">
        <f t="shared" si="8"/>
      </c>
      <c r="P31" s="52">
        <f t="shared" si="4"/>
      </c>
      <c r="Q31" s="62">
        <f t="shared" si="9"/>
      </c>
      <c r="R31" s="311">
        <f t="shared" si="10"/>
      </c>
      <c r="S31" s="78"/>
      <c r="T31" s="78"/>
      <c r="U31" s="62">
        <f>IF(+$C31&gt;0,(SUM(+$C31*10^(+'Reg L model'!B22+'Reg L model'!C22*LOG10(+$C31*1000)+(+'Reg L model'!D22*(LOG10(+$C31*1000)^2)+'Reg L model'!E22*(LOG10(+$C31*1000)-'Reg L model'!G22)*(MAX((LOG10(+$C31*1000)-'Reg L model'!G22),0))+'Reg L model'!F22*(LOG10(+$C31*1000)-'Reg L model'!H22)*MAX((LOG10($C31*1000)-'Reg L model'!H22),0)))/100)),"")</f>
      </c>
      <c r="V31" s="62"/>
      <c r="W31" s="62">
        <f>IF(+$E31&gt;0,(SUM(+$E31*10^(+'Reg L model'!B22+'Reg L model'!C22*LOG10(+$E31*1000)+(+'Reg L model'!D22*(LOG10(+$E31*1000)^2)+'Reg L model'!E22*(LOG10(+$E31*1000)-'Reg L model'!G22)*(MAX((LOG10(+$E31*1000)-'Reg L model'!G22),0))+'Reg L model'!F22*(LOG10(+$E31*1000)-'Reg L model'!H22)*MAX((LOG10($E31*1000)-'Reg L model'!H22),0)))/100)),"")</f>
      </c>
      <c r="X31" s="62"/>
      <c r="Y31" s="62">
        <f>IF(+$C31&gt;0,(SUM(+$C31*10^(+'Reg L model'!K22+'Reg L model'!L22*LOG10(+$C31*1000)+(+'Reg L model'!M22*(LOG10(+$C31*1000)^2)+'Reg L model'!N22*(LOG10(+$C31*1000)-'Reg L model'!P22)*(MAX((LOG10(+$C31*1000)-'Reg L model'!P22),0))+'Reg L model'!O22*(LOG10(+$C31*1000)-'Reg L model'!Q22)*MAX((LOG10($C31*1000)-'Reg L model'!Q22),0)))/100)),"")</f>
      </c>
      <c r="Z31" s="62"/>
      <c r="AA31" s="62">
        <f>IF(+$E31&gt;0,(SUM(+$E31*10^(+'Reg L model'!K22+'Reg L model'!L22*LOG10(+$E31*1000)+(+'Reg L model'!M22*(LOG10(+$E31*1000)^2)+'Reg L model'!N22*(LOG10(+$E31*1000)-'Reg L model'!P22)*(MAX((LOG10(+$E31*1000)-'Reg L model'!P22),0))+'Reg L model'!O22*(LOG10(+$E31*1000)-'Reg L model'!Q22)*MAX((LOG10($E31*1000)-'Reg L model'!Q22),0)))/100)),"")</f>
      </c>
      <c r="AB31" s="62"/>
      <c r="AC31" s="62">
        <f>IF(+$C31&gt;0,(SUM(+$C31*10^(+'Reg L model'!T22+'Reg L model'!U22*LOG10(+$C31*1000)+(+'Reg L model'!V22*(LOG10(+$C31*1000)^2)+'Reg L model'!W22*(LOG10(+$C31*1000)-'Reg L model'!Y22)*(MAX((LOG10(+$C31*1000)-'Reg L model'!Y22),0))+'Reg L model'!X22*(LOG10(+$C31*1000)-'Reg L model'!Z22)*MAX((LOG10($C31*1000)-'Reg L model'!Z22),0)))/100)),"")</f>
      </c>
      <c r="AD31" s="62"/>
      <c r="AE31" s="62">
        <f>IF(+$E31&gt;0,(SUM(+$E31*10^(+'Reg L model'!T22+'Reg L model'!U22*LOG10(+$E31*1000)+(+'Reg L model'!V22*(LOG10(+$E31*1000)^2)+'Reg L model'!W22*(LOG10(+$E31*1000)-'Reg L model'!Y22)*(MAX((LOG10(+$E31*1000)-'Reg L model'!Y22),0))+'Reg L model'!X22*(LOG10(+$E31*1000)-'Reg L model'!Z22)*MAX((LOG10($E31*1000)-'Reg L model'!Z22),0)))/100)),"")</f>
      </c>
    </row>
    <row r="32" spans="1:31" s="14" customFormat="1" ht="12.75" customHeight="1">
      <c r="A32" s="110" t="s">
        <v>91</v>
      </c>
      <c r="B32" s="110"/>
      <c r="C32" s="60"/>
      <c r="D32" s="78">
        <f>IF($C32&gt;0,IF(SUM($K32/+$C32)&gt;0.25,"*",""),"")</f>
      </c>
      <c r="E32" s="60"/>
      <c r="F32" s="78">
        <f>IF($E32&gt;0,IF(SUM($M32/+$E32)&gt;0.25,"*",""),"")</f>
      </c>
      <c r="G32" s="62">
        <f t="shared" si="5"/>
      </c>
      <c r="H32" s="78">
        <f t="shared" si="0"/>
      </c>
      <c r="I32" s="60"/>
      <c r="J32" s="78">
        <f t="shared" si="1"/>
      </c>
      <c r="K32" s="63">
        <f t="shared" si="2"/>
      </c>
      <c r="L32" s="52">
        <f t="shared" si="6"/>
      </c>
      <c r="M32" s="63">
        <f t="shared" si="3"/>
      </c>
      <c r="N32" s="52">
        <f t="shared" si="7"/>
      </c>
      <c r="O32" s="62">
        <f t="shared" si="8"/>
      </c>
      <c r="P32" s="52">
        <f t="shared" si="4"/>
      </c>
      <c r="Q32" s="62">
        <f t="shared" si="9"/>
      </c>
      <c r="R32" s="311">
        <f t="shared" si="10"/>
      </c>
      <c r="S32" s="78"/>
      <c r="T32" s="78"/>
      <c r="U32" s="62">
        <f>IF(+$C32&gt;0,(SUM(+$C32*10^(+'Reg L model'!B23+'Reg L model'!C23*LOG10(+$C32*1000)+(+'Reg L model'!D23*(LOG10(+$C32*1000)^2)+'Reg L model'!E23*(LOG10(+$C32*1000)-'Reg L model'!G23)*(MAX((LOG10(+$C32*1000)-'Reg L model'!G23),0))+'Reg L model'!F23*(LOG10(+$C32*1000)-'Reg L model'!H23)*MAX((LOG10($C32*1000)-'Reg L model'!H23),0)))/100)),"")</f>
      </c>
      <c r="V32" s="62"/>
      <c r="W32" s="62">
        <f>IF(+$E32&gt;0,(SUM(+$E32*10^(+'Reg L model'!B23+'Reg L model'!C23*LOG10(+$E32*1000)+(+'Reg L model'!D23*(LOG10(+$E32*1000)^2)+'Reg L model'!E23*(LOG10(+$E32*1000)-'Reg L model'!G23)*(MAX((LOG10(+$E32*1000)-'Reg L model'!G23),0))+'Reg L model'!F23*(LOG10(+$E32*1000)-'Reg L model'!H23)*MAX((LOG10($E32*1000)-'Reg L model'!H23),0)))/100)),"")</f>
      </c>
      <c r="X32" s="62"/>
      <c r="Y32" s="62">
        <f>IF(+$C32&gt;0,(SUM(+$C32*10^(+'Reg L model'!K23+'Reg L model'!L23*LOG10(+$C32*1000)+(+'Reg L model'!M23*(LOG10(+$C32*1000)^2)+'Reg L model'!N23*(LOG10(+$C32*1000)-'Reg L model'!P23)*(MAX((LOG10(+$C32*1000)-'Reg L model'!P23),0))+'Reg L model'!O23*(LOG10(+$C32*1000)-'Reg L model'!Q23)*MAX((LOG10($C32*1000)-'Reg L model'!Q23),0)))/100)),"")</f>
      </c>
      <c r="Z32" s="62"/>
      <c r="AA32" s="62">
        <f>IF(+$E32&gt;0,(SUM(+$E32*10^(+'Reg L model'!K23+'Reg L model'!L23*LOG10(+$E32*1000)+(+'Reg L model'!M23*(LOG10(+$E32*1000)^2)+'Reg L model'!N23*(LOG10(+$E32*1000)-'Reg L model'!P23)*(MAX((LOG10(+$E32*1000)-'Reg L model'!P23),0))+'Reg L model'!O23*(LOG10(+$E32*1000)-'Reg L model'!Q23)*MAX((LOG10($E32*1000)-'Reg L model'!Q23),0)))/100)),"")</f>
      </c>
      <c r="AB32" s="62"/>
      <c r="AC32" s="62">
        <f>IF(+$C32&gt;0,(SUM(+$C32*10^(+'Reg L model'!T23+'Reg L model'!U23*LOG10(+$C32*1000)+(+'Reg L model'!V23*(LOG10(+$C32*1000)^2)+'Reg L model'!W23*(LOG10(+$C32*1000)-'Reg L model'!Y23)*(MAX((LOG10(+$C32*1000)-'Reg L model'!Y23),0))+'Reg L model'!X23*(LOG10(+$C32*1000)-'Reg L model'!Z23)*MAX((LOG10($C32*1000)-'Reg L model'!Z23),0)))/100)),"")</f>
      </c>
      <c r="AD32" s="62"/>
      <c r="AE32" s="62">
        <f>IF(+$E32&gt;0,(SUM(+$E32*10^(+'Reg L model'!T23+'Reg L model'!U23*LOG10(+$E32*1000)+(+'Reg L model'!V23*(LOG10(+$E32*1000)^2)+'Reg L model'!W23*(LOG10(+$E32*1000)-'Reg L model'!Y23)*(MAX((LOG10(+$E32*1000)-'Reg L model'!Y23),0))+'Reg L model'!X23*(LOG10(+$E32*1000)-'Reg L model'!Z23)*MAX((LOG10($E32*1000)-'Reg L model'!Z23),0)))/100)),"")</f>
      </c>
    </row>
    <row r="33" spans="1:31" s="14" customFormat="1" ht="12.75" customHeight="1">
      <c r="A33" s="109" t="s">
        <v>165</v>
      </c>
      <c r="B33" s="109"/>
      <c r="C33" s="60"/>
      <c r="D33" s="78">
        <f>IF($C33&gt;0,IF(SUM($K33/+$C33)&gt;0.25,"*",""),"")</f>
      </c>
      <c r="E33" s="60"/>
      <c r="F33" s="78">
        <f>IF($E33&gt;0,IF(SUM($M33/+$E33)&gt;0.25,"*",""),"")</f>
      </c>
      <c r="G33" s="62">
        <f t="shared" si="5"/>
      </c>
      <c r="H33" s="78">
        <f t="shared" si="0"/>
      </c>
      <c r="I33" s="60"/>
      <c r="J33" s="78">
        <f t="shared" si="1"/>
      </c>
      <c r="K33" s="63">
        <f t="shared" si="2"/>
      </c>
      <c r="L33" s="52">
        <f t="shared" si="6"/>
      </c>
      <c r="M33" s="63">
        <f t="shared" si="3"/>
      </c>
      <c r="N33" s="52">
        <f t="shared" si="7"/>
      </c>
      <c r="O33" s="62">
        <f t="shared" si="8"/>
      </c>
      <c r="P33" s="52">
        <f t="shared" si="4"/>
      </c>
      <c r="Q33" s="62">
        <f t="shared" si="9"/>
      </c>
      <c r="R33" s="311">
        <f t="shared" si="10"/>
      </c>
      <c r="S33" s="78"/>
      <c r="T33" s="78"/>
      <c r="U33" s="62">
        <f>IF(+$C33&gt;0,(SUM(+$C33*10^(+'Reg L model'!B24+'Reg L model'!C24*LOG10(+$C33*1000)+(+'Reg L model'!D24*(LOG10(+$C33*1000)^2)+'Reg L model'!E24*(LOG10(+$C33*1000)-'Reg L model'!G24)*(MAX((LOG10(+$C33*1000)-'Reg L model'!G24),0))+'Reg L model'!F24*(LOG10(+$C33*1000)-'Reg L model'!H24)*MAX((LOG10($C33*1000)-'Reg L model'!H24),0)))/100)),"")</f>
      </c>
      <c r="V33" s="62"/>
      <c r="W33" s="62">
        <f>IF(+$E33&gt;0,(SUM(+$E33*10^(+'Reg L model'!B24+'Reg L model'!C24*LOG10(+$E33*1000)+(+'Reg L model'!D24*(LOG10(+$E33*1000)^2)+'Reg L model'!E24*(LOG10(+$E33*1000)-'Reg L model'!G24)*(MAX((LOG10(+$E33*1000)-'Reg L model'!G24),0))+'Reg L model'!F24*(LOG10(+$E33*1000)-'Reg L model'!H24)*MAX((LOG10($E33*1000)-'Reg L model'!H24),0)))/100)),"")</f>
      </c>
      <c r="X33" s="62"/>
      <c r="Y33" s="62">
        <f>IF(+$C33&gt;0,(SUM(+$C33*10^(+'Reg L model'!K24+'Reg L model'!L24*LOG10(+$C33*1000)+(+'Reg L model'!M24*(LOG10(+$C33*1000)^2)+'Reg L model'!N24*(LOG10(+$C33*1000)-'Reg L model'!P24)*(MAX((LOG10(+$C33*1000)-'Reg L model'!P24),0))+'Reg L model'!O24*(LOG10(+$C33*1000)-'Reg L model'!Q24)*MAX((LOG10($C33*1000)-'Reg L model'!Q24),0)))/100)),"")</f>
      </c>
      <c r="Z33" s="62"/>
      <c r="AA33" s="62">
        <f>IF(+$E33&gt;0,(SUM(+$E33*10^(+'Reg L model'!K24+'Reg L model'!L24*LOG10(+$E33*1000)+(+'Reg L model'!M24*(LOG10(+$E33*1000)^2)+'Reg L model'!N24*(LOG10(+$E33*1000)-'Reg L model'!P24)*(MAX((LOG10(+$E33*1000)-'Reg L model'!P24),0))+'Reg L model'!O24*(LOG10(+$E33*1000)-'Reg L model'!Q24)*MAX((LOG10($E33*1000)-'Reg L model'!Q24),0)))/100)),"")</f>
      </c>
      <c r="AB33" s="62"/>
      <c r="AC33" s="62">
        <f>IF(+$C33&gt;0,(SUM(+$C33*10^(+'Reg L model'!T24+'Reg L model'!U24*LOG10(+$C33*1000)+(+'Reg L model'!V24*(LOG10(+$C33*1000)^2)+'Reg L model'!W24*(LOG10(+$C33*1000)-'Reg L model'!Y24)*(MAX((LOG10(+$C33*1000)-'Reg L model'!Y24),0))+'Reg L model'!X24*(LOG10(+$C33*1000)-'Reg L model'!Z24)*MAX((LOG10($C33*1000)-'Reg L model'!Z24),0)))/100)),"")</f>
      </c>
      <c r="AD33" s="62"/>
      <c r="AE33" s="62">
        <f>IF(+$E33&gt;0,(SUM(+$E33*10^(+'Reg L model'!T24+'Reg L model'!U24*LOG10(+$E33*1000)+(+'Reg L model'!V24*(LOG10(+$E33*1000)^2)+'Reg L model'!W24*(LOG10(+$E33*1000)-'Reg L model'!Y24)*(MAX((LOG10(+$E33*1000)-'Reg L model'!Y24),0))+'Reg L model'!X24*(LOG10(+$E33*1000)-'Reg L model'!Z24)*MAX((LOG10($E33*1000)-'Reg L model'!Z24),0)))/100)),"")</f>
      </c>
    </row>
    <row r="34" spans="1:31" s="14" customFormat="1" ht="12.75" customHeight="1">
      <c r="A34" s="110" t="s">
        <v>92</v>
      </c>
      <c r="B34" s="110"/>
      <c r="C34" s="60"/>
      <c r="D34" s="78">
        <f>IF($C34&gt;0,IF(SUM($K34/+$C34)&gt;0.25,"*",""),"")</f>
      </c>
      <c r="E34" s="60"/>
      <c r="F34" s="78">
        <f>IF($E34&gt;0,IF(SUM($M34/+$E34)&gt;0.25,"*",""),"")</f>
      </c>
      <c r="G34" s="62">
        <f t="shared" si="5"/>
      </c>
      <c r="H34" s="78">
        <f t="shared" si="0"/>
      </c>
      <c r="I34" s="60"/>
      <c r="J34" s="78">
        <f t="shared" si="1"/>
      </c>
      <c r="K34" s="63">
        <f t="shared" si="2"/>
      </c>
      <c r="L34" s="52">
        <f t="shared" si="6"/>
      </c>
      <c r="M34" s="63">
        <f t="shared" si="3"/>
      </c>
      <c r="N34" s="52">
        <f t="shared" si="7"/>
      </c>
      <c r="O34" s="62">
        <f t="shared" si="8"/>
      </c>
      <c r="P34" s="52">
        <f t="shared" si="4"/>
      </c>
      <c r="Q34" s="62">
        <f t="shared" si="9"/>
      </c>
      <c r="R34" s="311">
        <f t="shared" si="10"/>
      </c>
      <c r="S34" s="78"/>
      <c r="T34" s="78"/>
      <c r="U34" s="62">
        <f>IF(+$C34&gt;0,(SUM(+$C34*10^(+'Reg L model'!B25+'Reg L model'!C25*LOG10(+$C34*1000)+(+'Reg L model'!D25*(LOG10(+$C34*1000)^2)+'Reg L model'!E25*(LOG10(+$C34*1000)-'Reg L model'!G25)*(MAX((LOG10(+$C34*1000)-'Reg L model'!G25),0))+'Reg L model'!F25*(LOG10(+$C34*1000)-'Reg L model'!H25)*MAX((LOG10($C34*1000)-'Reg L model'!H25),0)))/100)),"")</f>
      </c>
      <c r="V34" s="62"/>
      <c r="W34" s="62">
        <f>IF(+$E34&gt;0,(SUM(+$E34*10^(+'Reg L model'!B25+'Reg L model'!C25*LOG10(+$E34*1000)+(+'Reg L model'!D25*(LOG10(+$E34*1000)^2)+'Reg L model'!E25*(LOG10(+$E34*1000)-'Reg L model'!G25)*(MAX((LOG10(+$E34*1000)-'Reg L model'!G25),0))+'Reg L model'!F25*(LOG10(+$E34*1000)-'Reg L model'!H25)*MAX((LOG10($E34*1000)-'Reg L model'!H25),0)))/100)),"")</f>
      </c>
      <c r="X34" s="62"/>
      <c r="Y34" s="62">
        <f>IF(+$C34&gt;0,(SUM(+$C34*10^(+'Reg L model'!K25+'Reg L model'!L25*LOG10(+$C34*1000)+(+'Reg L model'!M25*(LOG10(+$C34*1000)^2)+'Reg L model'!N25*(LOG10(+$C34*1000)-'Reg L model'!P25)*(MAX((LOG10(+$C34*1000)-'Reg L model'!P25),0))+'Reg L model'!O25*(LOG10(+$C34*1000)-'Reg L model'!Q25)*MAX((LOG10($C34*1000)-'Reg L model'!Q25),0)))/100)),"")</f>
      </c>
      <c r="Z34" s="62"/>
      <c r="AA34" s="62">
        <f>IF(+$E34&gt;0,(SUM(+$E34*10^(+'Reg L model'!K25+'Reg L model'!L25*LOG10(+$E34*1000)+(+'Reg L model'!M25*(LOG10(+$E34*1000)^2)+'Reg L model'!N25*(LOG10(+$E34*1000)-'Reg L model'!P25)*(MAX((LOG10(+$E34*1000)-'Reg L model'!P25),0))+'Reg L model'!O25*(LOG10(+$E34*1000)-'Reg L model'!Q25)*MAX((LOG10($E34*1000)-'Reg L model'!Q25),0)))/100)),"")</f>
      </c>
      <c r="AB34" s="62"/>
      <c r="AC34" s="62">
        <f>IF(+$C34&gt;0,(SUM(+$C34*10^(+'Reg L model'!T25+'Reg L model'!U25*LOG10(+$C34*1000)+(+'Reg L model'!V25*(LOG10(+$C34*1000)^2)+'Reg L model'!W25*(LOG10(+$C34*1000)-'Reg L model'!Y25)*(MAX((LOG10(+$C34*1000)-'Reg L model'!Y25),0))+'Reg L model'!X25*(LOG10(+$C34*1000)-'Reg L model'!Z25)*MAX((LOG10($C34*1000)-'Reg L model'!Z25),0)))/100)),"")</f>
      </c>
      <c r="AD34" s="62"/>
      <c r="AE34" s="62">
        <f>IF(+$E34&gt;0,(SUM(+$E34*10^(+'Reg L model'!T25+'Reg L model'!U25*LOG10(+$E34*1000)+(+'Reg L model'!V25*(LOG10(+$E34*1000)^2)+'Reg L model'!W25*(LOG10(+$E34*1000)-'Reg L model'!Y25)*(MAX((LOG10(+$E34*1000)-'Reg L model'!Y25),0))+'Reg L model'!X25*(LOG10(+$E34*1000)-'Reg L model'!Z25)*MAX((LOG10($E34*1000)-'Reg L model'!Z25),0)))/100)),"")</f>
      </c>
    </row>
    <row r="35" spans="1:31" s="14" customFormat="1" ht="12.75" customHeight="1">
      <c r="A35" s="111" t="s">
        <v>93</v>
      </c>
      <c r="B35" s="111"/>
      <c r="C35" s="60"/>
      <c r="D35" s="78">
        <f>IF($C35&gt;0,IF(SUM($K35/+$C35)&gt;0.25,"*",""),"")</f>
      </c>
      <c r="E35" s="60"/>
      <c r="F35" s="78">
        <f>IF($E35&gt;0,IF(SUM($M35/+$E35)&gt;0.25,"*",""),"")</f>
      </c>
      <c r="G35" s="62">
        <f t="shared" si="5"/>
      </c>
      <c r="H35" s="78">
        <f t="shared" si="0"/>
      </c>
      <c r="I35" s="60"/>
      <c r="J35" s="78">
        <f t="shared" si="1"/>
      </c>
      <c r="K35" s="63">
        <f t="shared" si="2"/>
      </c>
      <c r="L35" s="52">
        <f t="shared" si="6"/>
      </c>
      <c r="M35" s="63">
        <f t="shared" si="3"/>
      </c>
      <c r="N35" s="52">
        <f t="shared" si="7"/>
      </c>
      <c r="O35" s="62">
        <f t="shared" si="8"/>
      </c>
      <c r="P35" s="52">
        <f t="shared" si="4"/>
      </c>
      <c r="Q35" s="62">
        <f t="shared" si="9"/>
      </c>
      <c r="R35" s="311">
        <f t="shared" si="10"/>
      </c>
      <c r="S35" s="78"/>
      <c r="T35" s="78"/>
      <c r="U35" s="62">
        <f>IF(+$C35&gt;0,(SUM(+$C35*10^(+'Reg L model'!B26+'Reg L model'!C26*LOG10(+$C35*1000)+(+'Reg L model'!D26*(LOG10(+$C35*1000)^2)+'Reg L model'!E26*(LOG10(+$C35*1000)-'Reg L model'!G26)*(MAX((LOG10(+$C35*1000)-'Reg L model'!G26),0))+'Reg L model'!F26*(LOG10(+$C35*1000)-'Reg L model'!H26)*MAX((LOG10($C35*1000)-'Reg L model'!H26),0)))/100)),"")</f>
      </c>
      <c r="V35" s="62"/>
      <c r="W35" s="62">
        <f>IF(+$E35&gt;0,(SUM(+$E35*10^(+'Reg L model'!B26+'Reg L model'!C26*LOG10(+$E35*1000)+(+'Reg L model'!D26*(LOG10(+$E35*1000)^2)+'Reg L model'!E26*(LOG10(+$E35*1000)-'Reg L model'!G26)*(MAX((LOG10(+$E35*1000)-'Reg L model'!G26),0))+'Reg L model'!F26*(LOG10(+$E35*1000)-'Reg L model'!H26)*MAX((LOG10($E35*1000)-'Reg L model'!H26),0)))/100)),"")</f>
      </c>
      <c r="X35" s="62"/>
      <c r="Y35" s="62">
        <f>IF(+$C35&gt;0,(SUM(+$C35*10^(+'Reg L model'!K26+'Reg L model'!L26*LOG10(+$C35*1000)+(+'Reg L model'!M26*(LOG10(+$C35*1000)^2)+'Reg L model'!N26*(LOG10(+$C35*1000)-'Reg L model'!P26)*(MAX((LOG10(+$C35*1000)-'Reg L model'!P26),0))+'Reg L model'!O26*(LOG10(+$C35*1000)-'Reg L model'!Q26)*MAX((LOG10($C35*1000)-'Reg L model'!Q26),0)))/100)),"")</f>
      </c>
      <c r="Z35" s="62"/>
      <c r="AA35" s="62">
        <f>IF(+$E35&gt;0,(SUM(+$E35*10^(+'Reg L model'!K26+'Reg L model'!L26*LOG10(+$E35*1000)+(+'Reg L model'!M26*(LOG10(+$E35*1000)^2)+'Reg L model'!N26*(LOG10(+$E35*1000)-'Reg L model'!P26)*(MAX((LOG10(+$E35*1000)-'Reg L model'!P26),0))+'Reg L model'!O26*(LOG10(+$E35*1000)-'Reg L model'!Q26)*MAX((LOG10($E35*1000)-'Reg L model'!Q26),0)))/100)),"")</f>
      </c>
      <c r="AB35" s="62"/>
      <c r="AC35" s="62">
        <f>IF(+$C35&gt;0,(SUM(+$C35*10^(+'Reg L model'!T26+'Reg L model'!U26*LOG10(+$C35*1000)+(+'Reg L model'!V26*(LOG10(+$C35*1000)^2)+'Reg L model'!W26*(LOG10(+$C35*1000)-'Reg L model'!Y26)*(MAX((LOG10(+$C35*1000)-'Reg L model'!Y26),0))+'Reg L model'!X26*(LOG10(+$C35*1000)-'Reg L model'!Z26)*MAX((LOG10($C35*1000)-'Reg L model'!Z26),0)))/100)),"")</f>
      </c>
      <c r="AD35" s="62"/>
      <c r="AE35" s="62">
        <f>IF(+$E35&gt;0,(SUM(+$E35*10^(+'Reg L model'!T26+'Reg L model'!U26*LOG10(+$E35*1000)+(+'Reg L model'!V26*(LOG10(+$E35*1000)^2)+'Reg L model'!W26*(LOG10(+$E35*1000)-'Reg L model'!Y26)*(MAX((LOG10(+$E35*1000)-'Reg L model'!Y26),0))+'Reg L model'!X26*(LOG10(+$E35*1000)-'Reg L model'!Z26)*MAX((LOG10($E35*1000)-'Reg L model'!Z26),0)))/100)),"")</f>
      </c>
    </row>
    <row r="36" spans="1:31" s="14" customFormat="1" ht="12.75" customHeight="1">
      <c r="A36" s="111" t="s">
        <v>205</v>
      </c>
      <c r="B36" s="111"/>
      <c r="C36" s="60"/>
      <c r="D36" s="78">
        <f>IF($C36&gt;0,IF(SUM($K36/+$C36)&gt;0.25,"*",""),"")</f>
      </c>
      <c r="E36" s="60"/>
      <c r="F36" s="78">
        <f>IF($E36&gt;0,IF(SUM($M36/+$E36)&gt;0.25,"*",""),"")</f>
      </c>
      <c r="G36" s="62">
        <f t="shared" si="5"/>
      </c>
      <c r="H36" s="78">
        <f t="shared" si="0"/>
      </c>
      <c r="I36" s="60"/>
      <c r="J36" s="78">
        <f t="shared" si="1"/>
      </c>
      <c r="K36" s="63">
        <f t="shared" si="2"/>
      </c>
      <c r="L36" s="52">
        <f t="shared" si="6"/>
      </c>
      <c r="M36" s="63">
        <f t="shared" si="3"/>
      </c>
      <c r="N36" s="52">
        <f t="shared" si="7"/>
      </c>
      <c r="O36" s="62">
        <f t="shared" si="8"/>
      </c>
      <c r="P36" s="52">
        <f t="shared" si="4"/>
      </c>
      <c r="Q36" s="62">
        <f t="shared" si="9"/>
      </c>
      <c r="R36" s="311">
        <f t="shared" si="10"/>
      </c>
      <c r="S36" s="78"/>
      <c r="T36" s="78"/>
      <c r="U36" s="62">
        <f>IF(+$C36&gt;0,(SUM(+$C36*10^(+'Reg L model'!B27+'Reg L model'!C27*LOG10(+$C36*1000)+(+'Reg L model'!D27*(LOG10(+$C36*1000)^2)+'Reg L model'!E27*(LOG10(+$C36*1000)-'Reg L model'!G27)*(MAX((LOG10(+$C36*1000)-'Reg L model'!G27),0))+'Reg L model'!F27*(LOG10(+$C36*1000)-'Reg L model'!H27)*MAX((LOG10($C36*1000)-'Reg L model'!H27),0)))/100)),"")</f>
      </c>
      <c r="V36" s="62"/>
      <c r="W36" s="62">
        <f>IF(+$E36&gt;0,(SUM(+$E36*10^(+'Reg L model'!B27+'Reg L model'!C27*LOG10(+$E36*1000)+(+'Reg L model'!D27*(LOG10(+$E36*1000)^2)+'Reg L model'!E27*(LOG10(+$E36*1000)-'Reg L model'!G27)*(MAX((LOG10(+$E36*1000)-'Reg L model'!G27),0))+'Reg L model'!F27*(LOG10(+$E36*1000)-'Reg L model'!H27)*MAX((LOG10($E36*1000)-'Reg L model'!H27),0)))/100)),"")</f>
      </c>
      <c r="X36" s="62"/>
      <c r="Y36" s="62">
        <f>IF(+$C36&gt;0,(SUM(+$C36*10^(+'Reg L model'!K27+'Reg L model'!L27*LOG10(+$C36*1000)+(+'Reg L model'!M27*(LOG10(+$C36*1000)^2)+'Reg L model'!N27*(LOG10(+$C36*1000)-'Reg L model'!P27)*(MAX((LOG10(+$C36*1000)-'Reg L model'!P27),0))+'Reg L model'!O27*(LOG10(+$C36*1000)-'Reg L model'!Q27)*MAX((LOG10($C36*1000)-'Reg L model'!Q27),0)))/100)),"")</f>
      </c>
      <c r="Z36" s="62"/>
      <c r="AA36" s="62">
        <f>IF(+$E36&gt;0,(SUM(+$E36*10^(+'Reg L model'!K27+'Reg L model'!L27*LOG10(+$E36*1000)+(+'Reg L model'!M27*(LOG10(+$E36*1000)^2)+'Reg L model'!N27*(LOG10(+$E36*1000)-'Reg L model'!P27)*(MAX((LOG10(+$E36*1000)-'Reg L model'!P27),0))+'Reg L model'!O27*(LOG10(+$E36*1000)-'Reg L model'!Q27)*MAX((LOG10($E36*1000)-'Reg L model'!Q27),0)))/100)),"")</f>
      </c>
      <c r="AB36" s="62"/>
      <c r="AC36" s="62">
        <f>IF(+$C36&gt;0,(SUM(+$C36*10^(+'Reg L model'!T27+'Reg L model'!U27*LOG10(+$C36*1000)+(+'Reg L model'!V27*(LOG10(+$C36*1000)^2)+'Reg L model'!W27*(LOG10(+$C36*1000)-'Reg L model'!Y27)*(MAX((LOG10(+$C36*1000)-'Reg L model'!Y27),0))+'Reg L model'!X27*(LOG10(+$C36*1000)-'Reg L model'!Z27)*MAX((LOG10($C36*1000)-'Reg L model'!Z27),0)))/100)),"")</f>
      </c>
      <c r="AD36" s="62"/>
      <c r="AE36" s="62">
        <f>IF(+$E36&gt;0,(SUM(+$E36*10^(+'Reg L model'!T27+'Reg L model'!U27*LOG10(+$E36*1000)+(+'Reg L model'!V27*(LOG10(+$E36*1000)^2)+'Reg L model'!W27*(LOG10(+$E36*1000)-'Reg L model'!Y27)*(MAX((LOG10(+$E36*1000)-'Reg L model'!Y27),0))+'Reg L model'!X27*(LOG10(+$E36*1000)-'Reg L model'!Z27)*MAX((LOG10($E36*1000)-'Reg L model'!Z27),0)))/100)),"")</f>
      </c>
    </row>
    <row r="37" spans="1:31" s="14" customFormat="1" ht="12.75" customHeight="1">
      <c r="A37" s="110" t="s">
        <v>187</v>
      </c>
      <c r="B37" s="110"/>
      <c r="C37" s="60"/>
      <c r="D37" s="78">
        <f>IF($C37&gt;0,IF(SUM($K37/+$C37)&gt;0.25,"*",""),"")</f>
      </c>
      <c r="E37" s="60"/>
      <c r="F37" s="78">
        <f>IF($E37&gt;0,IF(SUM($M37/+$E37)&gt;0.25,"*",""),"")</f>
      </c>
      <c r="G37" s="62">
        <f t="shared" si="5"/>
      </c>
      <c r="H37" s="78">
        <f t="shared" si="0"/>
      </c>
      <c r="I37" s="60"/>
      <c r="J37" s="78">
        <f t="shared" si="1"/>
      </c>
      <c r="K37" s="63">
        <f t="shared" si="2"/>
      </c>
      <c r="L37" s="52">
        <f t="shared" si="6"/>
      </c>
      <c r="M37" s="63">
        <f t="shared" si="3"/>
      </c>
      <c r="N37" s="52">
        <f t="shared" si="7"/>
      </c>
      <c r="O37" s="62">
        <f t="shared" si="8"/>
      </c>
      <c r="P37" s="52">
        <f t="shared" si="4"/>
      </c>
      <c r="Q37" s="62">
        <f t="shared" si="9"/>
      </c>
      <c r="R37" s="311">
        <f t="shared" si="10"/>
      </c>
      <c r="S37" s="78"/>
      <c r="T37" s="78"/>
      <c r="U37" s="62">
        <f>IF(+$C37&gt;0,(SUM(+$C37*10^(+'Reg L model'!B28+'Reg L model'!C28*LOG10(+$C37*1000)+(+'Reg L model'!D28*(LOG10(+$C37*1000)^2)+'Reg L model'!E28*(LOG10(+$C37*1000)-'Reg L model'!G28)*(MAX((LOG10(+$C37*1000)-'Reg L model'!G28),0))+'Reg L model'!F28*(LOG10(+$C37*1000)-'Reg L model'!H28)*MAX((LOG10($C37*1000)-'Reg L model'!H28),0)))/100)),"")</f>
      </c>
      <c r="V37" s="62"/>
      <c r="W37" s="62">
        <f>IF(+$E37&gt;0,(SUM(+$E37*10^(+'Reg L model'!B28+'Reg L model'!C28*LOG10(+$E37*1000)+(+'Reg L model'!D28*(LOG10(+$E37*1000)^2)+'Reg L model'!E28*(LOG10(+$E37*1000)-'Reg L model'!G28)*(MAX((LOG10(+$E37*1000)-'Reg L model'!G28),0))+'Reg L model'!F28*(LOG10(+$E37*1000)-'Reg L model'!H28)*MAX((LOG10($E37*1000)-'Reg L model'!H28),0)))/100)),"")</f>
      </c>
      <c r="X37" s="62"/>
      <c r="Y37" s="62">
        <f>IF(+$C37&gt;0,(SUM(+$C37*10^(+'Reg L model'!K28+'Reg L model'!L28*LOG10(+$C37*1000)+(+'Reg L model'!M28*(LOG10(+$C37*1000)^2)+'Reg L model'!N28*(LOG10(+$C37*1000)-'Reg L model'!P28)*(MAX((LOG10(+$C37*1000)-'Reg L model'!P28),0))+'Reg L model'!O28*(LOG10(+$C37*1000)-'Reg L model'!Q28)*MAX((LOG10($C37*1000)-'Reg L model'!Q28),0)))/100)),"")</f>
      </c>
      <c r="Z37" s="62"/>
      <c r="AA37" s="62">
        <f>IF(+$E37&gt;0,(SUM(+$E37*10^(+'Reg L model'!K28+'Reg L model'!L28*LOG10(+$E37*1000)+(+'Reg L model'!M28*(LOG10(+$E37*1000)^2)+'Reg L model'!N28*(LOG10(+$E37*1000)-'Reg L model'!P28)*(MAX((LOG10(+$E37*1000)-'Reg L model'!P28),0))+'Reg L model'!O28*(LOG10(+$E37*1000)-'Reg L model'!Q28)*MAX((LOG10($E37*1000)-'Reg L model'!Q28),0)))/100)),"")</f>
      </c>
      <c r="AB37" s="62"/>
      <c r="AC37" s="62">
        <f>IF(+$C37&gt;0,(SUM(+$C37*10^(+'Reg L model'!T28+'Reg L model'!U28*LOG10(+$C37*1000)+(+'Reg L model'!V28*(LOG10(+$C37*1000)^2)+'Reg L model'!W28*(LOG10(+$C37*1000)-'Reg L model'!Y28)*(MAX((LOG10(+$C37*1000)-'Reg L model'!Y28),0))+'Reg L model'!X28*(LOG10(+$C37*1000)-'Reg L model'!Z28)*MAX((LOG10($C37*1000)-'Reg L model'!Z28),0)))/100)),"")</f>
      </c>
      <c r="AD37" s="62"/>
      <c r="AE37" s="62">
        <f>IF(+$E37&gt;0,(SUM(+$E37*10^(+'Reg L model'!T28+'Reg L model'!U28*LOG10(+$E37*1000)+(+'Reg L model'!V28*(LOG10(+$E37*1000)^2)+'Reg L model'!W28*(LOG10(+$E37*1000)-'Reg L model'!Y28)*(MAX((LOG10(+$E37*1000)-'Reg L model'!Y28),0))+'Reg L model'!X28*(LOG10(+$E37*1000)-'Reg L model'!Z28)*MAX((LOG10($E37*1000)-'Reg L model'!Z28),0)))/100)),"")</f>
      </c>
    </row>
    <row r="38" spans="1:31" s="14" customFormat="1" ht="12.75" customHeight="1">
      <c r="A38" s="111" t="s">
        <v>94</v>
      </c>
      <c r="B38" s="111"/>
      <c r="C38" s="60"/>
      <c r="D38" s="78">
        <f>IF($C38&gt;0,IF(SUM($K38/+$C38)&gt;0.25,"*",""),"")</f>
      </c>
      <c r="E38" s="60"/>
      <c r="F38" s="78">
        <f>IF($E38&gt;0,IF(SUM($M38/+$E38)&gt;0.25,"*",""),"")</f>
      </c>
      <c r="G38" s="62">
        <f t="shared" si="5"/>
      </c>
      <c r="H38" s="78">
        <f t="shared" si="0"/>
      </c>
      <c r="I38" s="60"/>
      <c r="J38" s="78">
        <f t="shared" si="1"/>
      </c>
      <c r="K38" s="63">
        <f t="shared" si="2"/>
      </c>
      <c r="L38" s="52">
        <f t="shared" si="6"/>
      </c>
      <c r="M38" s="63">
        <f t="shared" si="3"/>
      </c>
      <c r="N38" s="52">
        <f t="shared" si="7"/>
      </c>
      <c r="O38" s="62">
        <f t="shared" si="8"/>
      </c>
      <c r="P38" s="52">
        <f t="shared" si="4"/>
      </c>
      <c r="Q38" s="62">
        <f t="shared" si="9"/>
      </c>
      <c r="R38" s="311">
        <f t="shared" si="10"/>
      </c>
      <c r="S38" s="78"/>
      <c r="T38" s="78"/>
      <c r="U38" s="62">
        <f>IF(+$C38&gt;0,(SUM(+$C38*10^(+'Reg L model'!B29+'Reg L model'!C29*LOG10(+$C38*1000)+(+'Reg L model'!D29*(LOG10(+$C38*1000)^2)+'Reg L model'!E29*(LOG10(+$C38*1000)-'Reg L model'!G29)*(MAX((LOG10(+$C38*1000)-'Reg L model'!G29),0))+'Reg L model'!F29*(LOG10(+$C38*1000)-'Reg L model'!H29)*MAX((LOG10($C38*1000)-'Reg L model'!H29),0)))/100)),"")</f>
      </c>
      <c r="V38" s="62"/>
      <c r="W38" s="62">
        <f>IF(+$E38&gt;0,(SUM(+$E38*10^(+'Reg L model'!B29+'Reg L model'!C29*LOG10(+$E38*1000)+(+'Reg L model'!D29*(LOG10(+$E38*1000)^2)+'Reg L model'!E29*(LOG10(+$E38*1000)-'Reg L model'!G29)*(MAX((LOG10(+$E38*1000)-'Reg L model'!G29),0))+'Reg L model'!F29*(LOG10(+$E38*1000)-'Reg L model'!H29)*MAX((LOG10($E38*1000)-'Reg L model'!H29),0)))/100)),"")</f>
      </c>
      <c r="X38" s="62"/>
      <c r="Y38" s="62">
        <f>IF(+$C38&gt;0,(SUM(+$C38*10^(+'Reg L model'!K29+'Reg L model'!L29*LOG10(+$C38*1000)+(+'Reg L model'!M29*(LOG10(+$C38*1000)^2)+'Reg L model'!N29*(LOG10(+$C38*1000)-'Reg L model'!P29)*(MAX((LOG10(+$C38*1000)-'Reg L model'!P29),0))+'Reg L model'!O29*(LOG10(+$C38*1000)-'Reg L model'!Q29)*MAX((LOG10($C38*1000)-'Reg L model'!Q29),0)))/100)),"")</f>
      </c>
      <c r="Z38" s="62"/>
      <c r="AA38" s="62">
        <f>IF(+$E38&gt;0,(SUM(+$E38*10^(+'Reg L model'!K29+'Reg L model'!L29*LOG10(+$E38*1000)+(+'Reg L model'!M29*(LOG10(+$E38*1000)^2)+'Reg L model'!N29*(LOG10(+$E38*1000)-'Reg L model'!P29)*(MAX((LOG10(+$E38*1000)-'Reg L model'!P29),0))+'Reg L model'!O29*(LOG10(+$E38*1000)-'Reg L model'!Q29)*MAX((LOG10($E38*1000)-'Reg L model'!Q29),0)))/100)),"")</f>
      </c>
      <c r="AB38" s="62"/>
      <c r="AC38" s="62">
        <f>IF(+$C38&gt;0,(SUM(+$C38*10^(+'Reg L model'!T29+'Reg L model'!U29*LOG10(+$C38*1000)+(+'Reg L model'!V29*(LOG10(+$C38*1000)^2)+'Reg L model'!W29*(LOG10(+$C38*1000)-'Reg L model'!Y29)*(MAX((LOG10(+$C38*1000)-'Reg L model'!Y29),0))+'Reg L model'!X29*(LOG10(+$C38*1000)-'Reg L model'!Z29)*MAX((LOG10($C38*1000)-'Reg L model'!Z29),0)))/100)),"")</f>
      </c>
      <c r="AD38" s="62"/>
      <c r="AE38" s="62">
        <f>IF(+$E38&gt;0,(SUM(+$E38*10^(+'Reg L model'!T29+'Reg L model'!U29*LOG10(+$E38*1000)+(+'Reg L model'!V29*(LOG10(+$E38*1000)^2)+'Reg L model'!W29*(LOG10(+$E38*1000)-'Reg L model'!Y29)*(MAX((LOG10(+$E38*1000)-'Reg L model'!Y29),0))+'Reg L model'!X29*(LOG10(+$E38*1000)-'Reg L model'!Z29)*MAX((LOG10($E38*1000)-'Reg L model'!Z29),0)))/100)),"")</f>
      </c>
    </row>
    <row r="39" spans="1:31" s="14" customFormat="1" ht="12.75" customHeight="1">
      <c r="A39" s="113" t="s">
        <v>95</v>
      </c>
      <c r="B39" s="113"/>
      <c r="C39" s="60"/>
      <c r="D39" s="78">
        <f>IF($C39&gt;0,IF(SUM($K39/+$C39)&gt;0.25,"*",""),"")</f>
      </c>
      <c r="E39" s="60"/>
      <c r="F39" s="78">
        <f>IF($E39&gt;0,IF(SUM($M39/+$E39)&gt;0.25,"*",""),"")</f>
      </c>
      <c r="G39" s="62">
        <f t="shared" si="5"/>
      </c>
      <c r="H39" s="78">
        <f t="shared" si="0"/>
      </c>
      <c r="I39" s="60"/>
      <c r="J39" s="78">
        <f t="shared" si="1"/>
      </c>
      <c r="K39" s="63">
        <f t="shared" si="2"/>
      </c>
      <c r="L39" s="52">
        <f t="shared" si="6"/>
      </c>
      <c r="M39" s="63">
        <f t="shared" si="3"/>
      </c>
      <c r="N39" s="52">
        <f t="shared" si="7"/>
      </c>
      <c r="O39" s="62">
        <f t="shared" si="8"/>
      </c>
      <c r="P39" s="52">
        <f t="shared" si="4"/>
      </c>
      <c r="Q39" s="62">
        <f t="shared" si="9"/>
      </c>
      <c r="R39" s="311">
        <f t="shared" si="10"/>
      </c>
      <c r="S39" s="78"/>
      <c r="T39" s="78"/>
      <c r="U39" s="62">
        <f>IF(+$C39&gt;0,(SUM(+$C39*10^(+'Reg L model'!B30+'Reg L model'!C30*LOG10(+$C39*1000)+(+'Reg L model'!D30*(LOG10(+$C39*1000)^2)+'Reg L model'!E30*(LOG10(+$C39*1000)-'Reg L model'!G30)*(MAX((LOG10(+$C39*1000)-'Reg L model'!G30),0))+'Reg L model'!F30*(LOG10(+$C39*1000)-'Reg L model'!H30)*MAX((LOG10($C39*1000)-'Reg L model'!H30),0)))/100)),"")</f>
      </c>
      <c r="V39" s="62"/>
      <c r="W39" s="62">
        <f>IF(+$E39&gt;0,(SUM(+$E39*10^(+'Reg L model'!B30+'Reg L model'!C30*LOG10(+$E39*1000)+(+'Reg L model'!D30*(LOG10(+$E39*1000)^2)+'Reg L model'!E30*(LOG10(+$E39*1000)-'Reg L model'!G30)*(MAX((LOG10(+$E39*1000)-'Reg L model'!G30),0))+'Reg L model'!F30*(LOG10(+$E39*1000)-'Reg L model'!H30)*MAX((LOG10($E39*1000)-'Reg L model'!H30),0)))/100)),"")</f>
      </c>
      <c r="X39" s="62"/>
      <c r="Y39" s="62">
        <f>IF(+$C39&gt;0,(SUM(+$C39*10^(+'Reg L model'!K30+'Reg L model'!L30*LOG10(+$C39*1000)+(+'Reg L model'!M30*(LOG10(+$C39*1000)^2)+'Reg L model'!N30*(LOG10(+$C39*1000)-'Reg L model'!P30)*(MAX((LOG10(+$C39*1000)-'Reg L model'!P30),0))+'Reg L model'!O30*(LOG10(+$C39*1000)-'Reg L model'!Q30)*MAX((LOG10($C39*1000)-'Reg L model'!Q30),0)))/100)),"")</f>
      </c>
      <c r="Z39" s="62"/>
      <c r="AA39" s="62">
        <f>IF(+$E39&gt;0,(SUM(+$E39*10^(+'Reg L model'!K30+'Reg L model'!L30*LOG10(+$E39*1000)+(+'Reg L model'!M30*(LOG10(+$E39*1000)^2)+'Reg L model'!N30*(LOG10(+$E39*1000)-'Reg L model'!P30)*(MAX((LOG10(+$E39*1000)-'Reg L model'!P30),0))+'Reg L model'!O30*(LOG10(+$E39*1000)-'Reg L model'!Q30)*MAX((LOG10($E39*1000)-'Reg L model'!Q30),0)))/100)),"")</f>
      </c>
      <c r="AB39" s="62"/>
      <c r="AC39" s="62">
        <f>IF(+$C39&gt;0,(SUM(+$C39*10^(+'Reg L model'!T30+'Reg L model'!U30*LOG10(+$C39*1000)+(+'Reg L model'!V30*(LOG10(+$C39*1000)^2)+'Reg L model'!W30*(LOG10(+$C39*1000)-'Reg L model'!Y30)*(MAX((LOG10(+$C39*1000)-'Reg L model'!Y30),0))+'Reg L model'!X30*(LOG10(+$C39*1000)-'Reg L model'!Z30)*MAX((LOG10($C39*1000)-'Reg L model'!Z30),0)))/100)),"")</f>
      </c>
      <c r="AD39" s="62"/>
      <c r="AE39" s="62">
        <f>IF(+$E39&gt;0,(SUM(+$E39*10^(+'Reg L model'!T30+'Reg L model'!U30*LOG10(+$E39*1000)+(+'Reg L model'!V30*(LOG10(+$E39*1000)^2)+'Reg L model'!W30*(LOG10(+$E39*1000)-'Reg L model'!Y30)*(MAX((LOG10(+$E39*1000)-'Reg L model'!Y30),0))+'Reg L model'!X30*(LOG10(+$E39*1000)-'Reg L model'!Z30)*MAX((LOG10($E39*1000)-'Reg L model'!Z30),0)))/100)),"")</f>
      </c>
    </row>
    <row r="40" spans="1:31" s="14" customFormat="1" ht="12.75" customHeight="1">
      <c r="A40" s="113" t="s">
        <v>204</v>
      </c>
      <c r="B40" s="113"/>
      <c r="C40" s="60"/>
      <c r="D40" s="78">
        <f>IF($C40&gt;0,IF(SUM($K40/+$C40)&gt;0.25,"*",""),"")</f>
      </c>
      <c r="E40" s="60"/>
      <c r="F40" s="78">
        <f>IF($E40&gt;0,IF(SUM($M40/+$E40)&gt;0.25,"*",""),"")</f>
      </c>
      <c r="G40" s="62">
        <f t="shared" si="5"/>
      </c>
      <c r="H40" s="78">
        <f t="shared" si="0"/>
      </c>
      <c r="I40" s="60"/>
      <c r="J40" s="78">
        <f t="shared" si="1"/>
      </c>
      <c r="K40" s="63">
        <f t="shared" si="2"/>
      </c>
      <c r="L40" s="52">
        <f t="shared" si="6"/>
      </c>
      <c r="M40" s="63">
        <f t="shared" si="3"/>
      </c>
      <c r="N40" s="52">
        <f t="shared" si="7"/>
      </c>
      <c r="O40" s="62">
        <f t="shared" si="8"/>
      </c>
      <c r="P40" s="52">
        <f t="shared" si="4"/>
      </c>
      <c r="Q40" s="62">
        <f t="shared" si="9"/>
      </c>
      <c r="R40" s="311">
        <f t="shared" si="10"/>
      </c>
      <c r="S40" s="78"/>
      <c r="T40" s="78"/>
      <c r="U40" s="62">
        <f>IF(+$C40&gt;0,(SUM(+$C40*10^(+'Reg L model'!B31+'Reg L model'!C31*LOG10(+$C40*1000)+(+'Reg L model'!D31*(LOG10(+$C40*1000)^2)+'Reg L model'!E31*(LOG10(+$C40*1000)-'Reg L model'!G31)*(MAX((LOG10(+$C40*1000)-'Reg L model'!G31),0))+'Reg L model'!F31*(LOG10(+$C40*1000)-'Reg L model'!H31)*MAX((LOG10($C40*1000)-'Reg L model'!H31),0)))/100)),"")</f>
      </c>
      <c r="V40" s="62"/>
      <c r="W40" s="62">
        <f>IF(+$E40&gt;0,(SUM(+$E40*10^(+'Reg L model'!B31+'Reg L model'!C31*LOG10(+$E40*1000)+(+'Reg L model'!D31*(LOG10(+$E40*1000)^2)+'Reg L model'!E31*(LOG10(+$E40*1000)-'Reg L model'!G31)*(MAX((LOG10(+$E40*1000)-'Reg L model'!G31),0))+'Reg L model'!F31*(LOG10(+$E40*1000)-'Reg L model'!H31)*MAX((LOG10($E40*1000)-'Reg L model'!H31),0)))/100)),"")</f>
      </c>
      <c r="X40" s="62"/>
      <c r="Y40" s="62">
        <f>IF(+$C40&gt;0,(SUM(+$C40*10^(+'Reg L model'!K31+'Reg L model'!L31*LOG10(+$C40*1000)+(+'Reg L model'!M31*(LOG10(+$C40*1000)^2)+'Reg L model'!N31*(LOG10(+$C40*1000)-'Reg L model'!P31)*(MAX((LOG10(+$C40*1000)-'Reg L model'!P31),0))+'Reg L model'!O31*(LOG10(+$C40*1000)-'Reg L model'!Q31)*MAX((LOG10($C40*1000)-'Reg L model'!Q31),0)))/100)),"")</f>
      </c>
      <c r="Z40" s="62"/>
      <c r="AA40" s="62">
        <f>IF(+$E40&gt;0,(SUM(+$E40*10^(+'Reg L model'!K31+'Reg L model'!L31*LOG10(+$E40*1000)+(+'Reg L model'!M31*(LOG10(+$E40*1000)^2)+'Reg L model'!N31*(LOG10(+$E40*1000)-'Reg L model'!P31)*(MAX((LOG10(+$E40*1000)-'Reg L model'!P31),0))+'Reg L model'!O31*(LOG10(+$E40*1000)-'Reg L model'!Q31)*MAX((LOG10($E40*1000)-'Reg L model'!Q31),0)))/100)),"")</f>
      </c>
      <c r="AB40" s="62"/>
      <c r="AC40" s="62">
        <f>IF(+$C40&gt;0,(SUM(+$C40*10^(+'Reg L model'!T31+'Reg L model'!U31*LOG10(+$C40*1000)+(+'Reg L model'!V31*(LOG10(+$C40*1000)^2)+'Reg L model'!W31*(LOG10(+$C40*1000)-'Reg L model'!Y31)*(MAX((LOG10(+$C40*1000)-'Reg L model'!Y31),0))+'Reg L model'!X31*(LOG10(+$C40*1000)-'Reg L model'!Z31)*MAX((LOG10($C40*1000)-'Reg L model'!Z31),0)))/100)),"")</f>
      </c>
      <c r="AD40" s="62"/>
      <c r="AE40" s="62">
        <f>IF(+$E40&gt;0,(SUM(+$E40*10^(+'Reg L model'!T31+'Reg L model'!U31*LOG10(+$E40*1000)+(+'Reg L model'!V31*(LOG10(+$E40*1000)^2)+'Reg L model'!W31*(LOG10(+$E40*1000)-'Reg L model'!Y31)*(MAX((LOG10(+$E40*1000)-'Reg L model'!Y31),0))+'Reg L model'!X31*(LOG10(+$E40*1000)-'Reg L model'!Z31)*MAX((LOG10($E40*1000)-'Reg L model'!Z31),0)))/100)),"")</f>
      </c>
    </row>
    <row r="41" spans="1:31" s="14" customFormat="1" ht="12.75" customHeight="1">
      <c r="A41" s="111" t="s">
        <v>96</v>
      </c>
      <c r="B41" s="111"/>
      <c r="C41" s="60"/>
      <c r="D41" s="78">
        <f>IF($C41&gt;0,IF(SUM($K41/+$C41)&gt;0.25,"*",""),"")</f>
      </c>
      <c r="E41" s="60"/>
      <c r="F41" s="78">
        <f>IF($E41&gt;0,IF(SUM($M41/+$E41)&gt;0.25,"*",""),"")</f>
      </c>
      <c r="G41" s="62">
        <f t="shared" si="5"/>
      </c>
      <c r="H41" s="78">
        <f t="shared" si="0"/>
      </c>
      <c r="I41" s="60"/>
      <c r="J41" s="78">
        <f t="shared" si="1"/>
      </c>
      <c r="K41" s="63">
        <f t="shared" si="2"/>
      </c>
      <c r="L41" s="52">
        <f t="shared" si="6"/>
      </c>
      <c r="M41" s="63">
        <f t="shared" si="3"/>
      </c>
      <c r="N41" s="52">
        <f t="shared" si="7"/>
      </c>
      <c r="O41" s="62">
        <f t="shared" si="8"/>
      </c>
      <c r="P41" s="52">
        <f t="shared" si="4"/>
      </c>
      <c r="Q41" s="62">
        <f t="shared" si="9"/>
      </c>
      <c r="R41" s="311">
        <f t="shared" si="10"/>
      </c>
      <c r="S41" s="78"/>
      <c r="T41" s="78"/>
      <c r="U41" s="62">
        <f>IF(+$C41&gt;0,(SUM(+$C41*10^(+'Reg L model'!B32+'Reg L model'!C32*LOG10(+$C41*1000)+(+'Reg L model'!D32*(LOG10(+$C41*1000)^2)+'Reg L model'!E32*(LOG10(+$C41*1000)-'Reg L model'!G32)*(MAX((LOG10(+$C41*1000)-'Reg L model'!G32),0))+'Reg L model'!F32*(LOG10(+$C41*1000)-'Reg L model'!H32)*MAX((LOG10($C41*1000)-'Reg L model'!H32),0)))/100)),"")</f>
      </c>
      <c r="V41" s="62"/>
      <c r="W41" s="62">
        <f>IF(+$E41&gt;0,(SUM(+$E41*10^(+'Reg L model'!B32+'Reg L model'!C32*LOG10(+$E41*1000)+(+'Reg L model'!D32*(LOG10(+$E41*1000)^2)+'Reg L model'!E32*(LOG10(+$E41*1000)-'Reg L model'!G32)*(MAX((LOG10(+$E41*1000)-'Reg L model'!G32),0))+'Reg L model'!F32*(LOG10(+$E41*1000)-'Reg L model'!H32)*MAX((LOG10($E41*1000)-'Reg L model'!H32),0)))/100)),"")</f>
      </c>
      <c r="X41" s="62"/>
      <c r="Y41" s="62">
        <f>IF(+$C41&gt;0,(SUM(+$C41*10^(+'Reg L model'!K32+'Reg L model'!L32*LOG10(+$C41*1000)+(+'Reg L model'!M32*(LOG10(+$C41*1000)^2)+'Reg L model'!N32*(LOG10(+$C41*1000)-'Reg L model'!P32)*(MAX((LOG10(+$C41*1000)-'Reg L model'!P32),0))+'Reg L model'!O32*(LOG10(+$C41*1000)-'Reg L model'!Q32)*MAX((LOG10($C41*1000)-'Reg L model'!Q32),0)))/100)),"")</f>
      </c>
      <c r="Z41" s="62"/>
      <c r="AA41" s="62">
        <f>IF(+$E41&gt;0,(SUM(+$E41*10^(+'Reg L model'!K32+'Reg L model'!L32*LOG10(+$E41*1000)+(+'Reg L model'!M32*(LOG10(+$E41*1000)^2)+'Reg L model'!N32*(LOG10(+$E41*1000)-'Reg L model'!P32)*(MAX((LOG10(+$E41*1000)-'Reg L model'!P32),0))+'Reg L model'!O32*(LOG10(+$E41*1000)-'Reg L model'!Q32)*MAX((LOG10($E41*1000)-'Reg L model'!Q32),0)))/100)),"")</f>
      </c>
      <c r="AB41" s="62"/>
      <c r="AC41" s="62">
        <f>IF(+$C41&gt;0,(SUM(+$C41*10^(+'Reg L model'!T32+'Reg L model'!U32*LOG10(+$C41*1000)+(+'Reg L model'!V32*(LOG10(+$C41*1000)^2)+'Reg L model'!W32*(LOG10(+$C41*1000)-'Reg L model'!Y32)*(MAX((LOG10(+$C41*1000)-'Reg L model'!Y32),0))+'Reg L model'!X32*(LOG10(+$C41*1000)-'Reg L model'!Z32)*MAX((LOG10($C41*1000)-'Reg L model'!Z32),0)))/100)),"")</f>
      </c>
      <c r="AD41" s="62"/>
      <c r="AE41" s="62">
        <f>IF(+$E41&gt;0,(SUM(+$E41*10^(+'Reg L model'!T32+'Reg L model'!U32*LOG10(+$E41*1000)+(+'Reg L model'!V32*(LOG10(+$E41*1000)^2)+'Reg L model'!W32*(LOG10(+$E41*1000)-'Reg L model'!Y32)*(MAX((LOG10(+$E41*1000)-'Reg L model'!Y32),0))+'Reg L model'!X32*(LOG10(+$E41*1000)-'Reg L model'!Z32)*MAX((LOG10($E41*1000)-'Reg L model'!Z32),0)))/100)),"")</f>
      </c>
    </row>
    <row r="42" spans="1:31" s="14" customFormat="1" ht="12.75" customHeight="1">
      <c r="A42" s="110" t="s">
        <v>202</v>
      </c>
      <c r="B42" s="110"/>
      <c r="C42" s="60"/>
      <c r="D42" s="78">
        <f>IF($C42&gt;0,IF(SUM($K42/+$C42)&gt;0.25,"*",""),"")</f>
      </c>
      <c r="E42" s="60"/>
      <c r="F42" s="78">
        <f>IF($E42&gt;0,IF(SUM($M42/+$E42)&gt;0.25,"*",""),"")</f>
      </c>
      <c r="G42" s="62">
        <f t="shared" si="5"/>
      </c>
      <c r="H42" s="78">
        <f t="shared" si="0"/>
      </c>
      <c r="I42" s="60"/>
      <c r="J42" s="78">
        <f t="shared" si="1"/>
      </c>
      <c r="K42" s="63">
        <f t="shared" si="2"/>
      </c>
      <c r="L42" s="52">
        <f t="shared" si="6"/>
      </c>
      <c r="M42" s="63">
        <f t="shared" si="3"/>
      </c>
      <c r="N42" s="52">
        <f t="shared" si="7"/>
      </c>
      <c r="O42" s="62">
        <f t="shared" si="8"/>
      </c>
      <c r="P42" s="52">
        <f t="shared" si="4"/>
      </c>
      <c r="Q42" s="62">
        <f t="shared" si="9"/>
      </c>
      <c r="R42" s="311">
        <f t="shared" si="10"/>
      </c>
      <c r="S42" s="78"/>
      <c r="T42" s="78"/>
      <c r="U42" s="62">
        <f>IF(+$C42&gt;0,(SUM(+$C42*10^(+'Reg L model'!B33+'Reg L model'!C33*LOG10(+$C42*1000)+(+'Reg L model'!D33*(LOG10(+$C42*1000)^2)+'Reg L model'!E33*(LOG10(+$C42*1000)-'Reg L model'!G33)*(MAX((LOG10(+$C42*1000)-'Reg L model'!G33),0))+'Reg L model'!F33*(LOG10(+$C42*1000)-'Reg L model'!H33)*MAX((LOG10($C42*1000)-'Reg L model'!H33),0)))/100)),"")</f>
      </c>
      <c r="V42" s="62"/>
      <c r="W42" s="62">
        <f>IF(+$E42&gt;0,(SUM(+$E42*10^(+'Reg L model'!B33+'Reg L model'!C33*LOG10(+$E42*1000)+(+'Reg L model'!D33*(LOG10(+$E42*1000)^2)+'Reg L model'!E33*(LOG10(+$E42*1000)-'Reg L model'!G33)*(MAX((LOG10(+$E42*1000)-'Reg L model'!G33),0))+'Reg L model'!F33*(LOG10(+$E42*1000)-'Reg L model'!H33)*MAX((LOG10($E42*1000)-'Reg L model'!H33),0)))/100)),"")</f>
      </c>
      <c r="X42" s="62"/>
      <c r="Y42" s="62">
        <f>IF(+$C42&gt;0,(SUM(+$C42*10^(+'Reg L model'!K33+'Reg L model'!L33*LOG10(+$C42*1000)+(+'Reg L model'!M33*(LOG10(+$C42*1000)^2)+'Reg L model'!N33*(LOG10(+$C42*1000)-'Reg L model'!P33)*(MAX((LOG10(+$C42*1000)-'Reg L model'!P33),0))+'Reg L model'!O33*(LOG10(+$C42*1000)-'Reg L model'!Q33)*MAX((LOG10($C42*1000)-'Reg L model'!Q33),0)))/100)),"")</f>
      </c>
      <c r="Z42" s="62"/>
      <c r="AA42" s="62">
        <f>IF(+$E42&gt;0,(SUM(+$E42*10^(+'Reg L model'!K33+'Reg L model'!L33*LOG10(+$E42*1000)+(+'Reg L model'!M33*(LOG10(+$E42*1000)^2)+'Reg L model'!N33*(LOG10(+$E42*1000)-'Reg L model'!P33)*(MAX((LOG10(+$E42*1000)-'Reg L model'!P33),0))+'Reg L model'!O33*(LOG10(+$E42*1000)-'Reg L model'!Q33)*MAX((LOG10($E42*1000)-'Reg L model'!Q33),0)))/100)),"")</f>
      </c>
      <c r="AB42" s="62"/>
      <c r="AC42" s="62">
        <f>IF(+$C42&gt;0,(SUM(+$C42*10^(+'Reg L model'!T33+'Reg L model'!U33*LOG10(+$C42*1000)+(+'Reg L model'!V33*(LOG10(+$C42*1000)^2)+'Reg L model'!W33*(LOG10(+$C42*1000)-'Reg L model'!Y33)*(MAX((LOG10(+$C42*1000)-'Reg L model'!Y33),0))+'Reg L model'!X33*(LOG10(+$C42*1000)-'Reg L model'!Z33)*MAX((LOG10($C42*1000)-'Reg L model'!Z33),0)))/100)),"")</f>
      </c>
      <c r="AD42" s="62"/>
      <c r="AE42" s="62">
        <f>IF(+$E42&gt;0,(SUM(+$E42*10^(+'Reg L model'!T33+'Reg L model'!U33*LOG10(+$E42*1000)+(+'Reg L model'!V33*(LOG10(+$E42*1000)^2)+'Reg L model'!W33*(LOG10(+$E42*1000)-'Reg L model'!Y33)*(MAX((LOG10(+$E42*1000)-'Reg L model'!Y33),0))+'Reg L model'!X33*(LOG10(+$E42*1000)-'Reg L model'!Z33)*MAX((LOG10($E42*1000)-'Reg L model'!Z33),0)))/100)),"")</f>
      </c>
    </row>
    <row r="43" spans="1:31" s="14" customFormat="1" ht="12.75" customHeight="1">
      <c r="A43" s="110" t="s">
        <v>182</v>
      </c>
      <c r="B43" s="110"/>
      <c r="C43" s="60"/>
      <c r="D43" s="78">
        <f>IF($C43&gt;0,IF(SUM($K43/+$C43)&gt;0.25,"*",""),"")</f>
      </c>
      <c r="E43" s="60"/>
      <c r="F43" s="78">
        <f>IF($E43&gt;0,IF(SUM($M43/+$E43)&gt;0.25,"*",""),"")</f>
      </c>
      <c r="G43" s="62">
        <f t="shared" si="5"/>
      </c>
      <c r="H43" s="78">
        <f t="shared" si="0"/>
      </c>
      <c r="I43" s="60"/>
      <c r="J43" s="78">
        <f t="shared" si="1"/>
      </c>
      <c r="K43" s="63">
        <f t="shared" si="2"/>
      </c>
      <c r="L43" s="52">
        <f t="shared" si="6"/>
      </c>
      <c r="M43" s="63">
        <f t="shared" si="3"/>
      </c>
      <c r="N43" s="52">
        <f t="shared" si="7"/>
      </c>
      <c r="O43" s="62">
        <f t="shared" si="8"/>
      </c>
      <c r="P43" s="52">
        <f t="shared" si="4"/>
      </c>
      <c r="Q43" s="62">
        <f t="shared" si="9"/>
      </c>
      <c r="R43" s="311">
        <f t="shared" si="10"/>
      </c>
      <c r="S43" s="78"/>
      <c r="T43" s="78"/>
      <c r="U43" s="62">
        <f>IF(+$C43&gt;0,(SUM(+$C43*10^(+'Reg L model'!B34+'Reg L model'!C34*LOG10(+$C43*1000)+(+'Reg L model'!D34*(LOG10(+$C43*1000)^2)+'Reg L model'!E34*(LOG10(+$C43*1000)-'Reg L model'!G34)*(MAX((LOG10(+$C43*1000)-'Reg L model'!G34),0))+'Reg L model'!F34*(LOG10(+$C43*1000)-'Reg L model'!H34)*MAX((LOG10($C43*1000)-'Reg L model'!H34),0)))/100)),"")</f>
      </c>
      <c r="V43" s="62"/>
      <c r="W43" s="62">
        <f>IF(+$E43&gt;0,(SUM(+$E43*10^(+'Reg L model'!B34+'Reg L model'!C34*LOG10(+$E43*1000)+(+'Reg L model'!D34*(LOG10(+$E43*1000)^2)+'Reg L model'!E34*(LOG10(+$E43*1000)-'Reg L model'!G34)*(MAX((LOG10(+$E43*1000)-'Reg L model'!G34),0))+'Reg L model'!F34*(LOG10(+$E43*1000)-'Reg L model'!H34)*MAX((LOG10($E43*1000)-'Reg L model'!H34),0)))/100)),"")</f>
      </c>
      <c r="X43" s="62"/>
      <c r="Y43" s="62">
        <f>IF(+$C43&gt;0,(SUM(+$C43*10^(+'Reg L model'!K34+'Reg L model'!L34*LOG10(+$C43*1000)+(+'Reg L model'!M34*(LOG10(+$C43*1000)^2)+'Reg L model'!N34*(LOG10(+$C43*1000)-'Reg L model'!P34)*(MAX((LOG10(+$C43*1000)-'Reg L model'!P34),0))+'Reg L model'!O34*(LOG10(+$C43*1000)-'Reg L model'!Q34)*MAX((LOG10($C43*1000)-'Reg L model'!Q34),0)))/100)),"")</f>
      </c>
      <c r="Z43" s="62"/>
      <c r="AA43" s="62">
        <f>IF(+$E43&gt;0,(SUM(+$E43*10^(+'Reg L model'!K34+'Reg L model'!L34*LOG10(+$E43*1000)+(+'Reg L model'!M34*(LOG10(+$E43*1000)^2)+'Reg L model'!N34*(LOG10(+$E43*1000)-'Reg L model'!P34)*(MAX((LOG10(+$E43*1000)-'Reg L model'!P34),0))+'Reg L model'!O34*(LOG10(+$E43*1000)-'Reg L model'!Q34)*MAX((LOG10($E43*1000)-'Reg L model'!Q34),0)))/100)),"")</f>
      </c>
      <c r="AB43" s="62"/>
      <c r="AC43" s="62">
        <f>IF(+$C43&gt;0,(SUM(+$C43*10^(+'Reg L model'!T34+'Reg L model'!U34*LOG10(+$C43*1000)+(+'Reg L model'!V34*(LOG10(+$C43*1000)^2)+'Reg L model'!W34*(LOG10(+$C43*1000)-'Reg L model'!Y34)*(MAX((LOG10(+$C43*1000)-'Reg L model'!Y34),0))+'Reg L model'!X34*(LOG10(+$C43*1000)-'Reg L model'!Z34)*MAX((LOG10($C43*1000)-'Reg L model'!Z34),0)))/100)),"")</f>
      </c>
      <c r="AD43" s="62"/>
      <c r="AE43" s="62">
        <f>IF(+$E43&gt;0,(SUM(+$E43*10^(+'Reg L model'!T34+'Reg L model'!U34*LOG10(+$E43*1000)+(+'Reg L model'!V34*(LOG10(+$E43*1000)^2)+'Reg L model'!W34*(LOG10(+$E43*1000)-'Reg L model'!Y34)*(MAX((LOG10(+$E43*1000)-'Reg L model'!Y34),0))+'Reg L model'!X34*(LOG10(+$E43*1000)-'Reg L model'!Z34)*MAX((LOG10($E43*1000)-'Reg L model'!Z34),0)))/100)),"")</f>
      </c>
    </row>
    <row r="44" spans="1:31" s="14" customFormat="1" ht="12.75" customHeight="1">
      <c r="A44" s="111" t="s">
        <v>203</v>
      </c>
      <c r="B44" s="111"/>
      <c r="C44" s="60"/>
      <c r="D44" s="78">
        <f>IF($C44&gt;0,IF(SUM($K44/+$C44)&gt;0.25,"*",""),"")</f>
      </c>
      <c r="E44" s="60"/>
      <c r="F44" s="78">
        <f>IF($E44&gt;0,IF(SUM($M44/+$E44)&gt;0.25,"*",""),"")</f>
      </c>
      <c r="G44" s="62">
        <f t="shared" si="5"/>
      </c>
      <c r="H44" s="78">
        <f t="shared" si="0"/>
      </c>
      <c r="I44" s="60"/>
      <c r="J44" s="78">
        <f t="shared" si="1"/>
      </c>
      <c r="K44" s="63">
        <f t="shared" si="2"/>
      </c>
      <c r="L44" s="52">
        <f t="shared" si="6"/>
      </c>
      <c r="M44" s="63">
        <f t="shared" si="3"/>
      </c>
      <c r="N44" s="52">
        <f t="shared" si="7"/>
      </c>
      <c r="O44" s="62">
        <f t="shared" si="8"/>
      </c>
      <c r="P44" s="52">
        <f t="shared" si="4"/>
      </c>
      <c r="Q44" s="62">
        <f t="shared" si="9"/>
      </c>
      <c r="R44" s="311">
        <f t="shared" si="10"/>
      </c>
      <c r="S44" s="78"/>
      <c r="T44" s="78"/>
      <c r="U44" s="62">
        <f>IF(+$C44&gt;0,(SUM(+$C44*10^(+'Reg L model'!B35+'Reg L model'!C35*LOG10(+$C44*1000)+(+'Reg L model'!D35*(LOG10(+$C44*1000)^2)+'Reg L model'!E35*(LOG10(+$C44*1000)-'Reg L model'!G35)*(MAX((LOG10(+$C44*1000)-'Reg L model'!G35),0))+'Reg L model'!F35*(LOG10(+$C44*1000)-'Reg L model'!H35)*MAX((LOG10($C44*1000)-'Reg L model'!H35),0)))/100)),"")</f>
      </c>
      <c r="V44" s="62"/>
      <c r="W44" s="62">
        <f>IF(+$E44&gt;0,(SUM(+$E44*10^(+'Reg L model'!B35+'Reg L model'!C35*LOG10(+$E44*1000)+(+'Reg L model'!D35*(LOG10(+$E44*1000)^2)+'Reg L model'!E35*(LOG10(+$E44*1000)-'Reg L model'!G35)*(MAX((LOG10(+$E44*1000)-'Reg L model'!G35),0))+'Reg L model'!F35*(LOG10(+$E44*1000)-'Reg L model'!H35)*MAX((LOG10($E44*1000)-'Reg L model'!H35),0)))/100)),"")</f>
      </c>
      <c r="X44" s="62"/>
      <c r="Y44" s="62">
        <f>IF(+$C44&gt;0,(SUM(+$C44*10^(+'Reg L model'!K35+'Reg L model'!L35*LOG10(+$C44*1000)+(+'Reg L model'!M35*(LOG10(+$C44*1000)^2)+'Reg L model'!N35*(LOG10(+$C44*1000)-'Reg L model'!P35)*(MAX((LOG10(+$C44*1000)-'Reg L model'!P35),0))+'Reg L model'!O35*(LOG10(+$C44*1000)-'Reg L model'!Q35)*MAX((LOG10($C44*1000)-'Reg L model'!Q35),0)))/100)),"")</f>
      </c>
      <c r="Z44" s="62"/>
      <c r="AA44" s="62">
        <f>IF(+$E44&gt;0,(SUM(+$E44*10^(+'Reg L model'!K35+'Reg L model'!L35*LOG10(+$E44*1000)+(+'Reg L model'!M35*(LOG10(+$E44*1000)^2)+'Reg L model'!N35*(LOG10(+$E44*1000)-'Reg L model'!P35)*(MAX((LOG10(+$E44*1000)-'Reg L model'!P35),0))+'Reg L model'!O35*(LOG10(+$E44*1000)-'Reg L model'!Q35)*MAX((LOG10($E44*1000)-'Reg L model'!Q35),0)))/100)),"")</f>
      </c>
      <c r="AB44" s="62"/>
      <c r="AC44" s="62">
        <f>IF(+$C44&gt;0,(SUM(+$C44*10^(+'Reg L model'!T35+'Reg L model'!U35*LOG10(+$C44*1000)+(+'Reg L model'!V35*(LOG10(+$C44*1000)^2)+'Reg L model'!W35*(LOG10(+$C44*1000)-'Reg L model'!Y35)*(MAX((LOG10(+$C44*1000)-'Reg L model'!Y35),0))+'Reg L model'!X35*(LOG10(+$C44*1000)-'Reg L model'!Z35)*MAX((LOG10($C44*1000)-'Reg L model'!Z35),0)))/100)),"")</f>
      </c>
      <c r="AD44" s="62"/>
      <c r="AE44" s="62">
        <f>IF(+$E44&gt;0,(SUM(+$E44*10^(+'Reg L model'!T35+'Reg L model'!U35*LOG10(+$E44*1000)+(+'Reg L model'!V35*(LOG10(+$E44*1000)^2)+'Reg L model'!W35*(LOG10(+$E44*1000)-'Reg L model'!Y35)*(MAX((LOG10(+$E44*1000)-'Reg L model'!Y35),0))+'Reg L model'!X35*(LOG10(+$E44*1000)-'Reg L model'!Z35)*MAX((LOG10($E44*1000)-'Reg L model'!Z35),0)))/100)),"")</f>
      </c>
    </row>
    <row r="45" spans="1:31" s="14" customFormat="1" ht="12.75" customHeight="1">
      <c r="A45" s="111" t="s">
        <v>97</v>
      </c>
      <c r="B45" s="111"/>
      <c r="C45" s="60"/>
      <c r="D45" s="78">
        <f>IF($C45&gt;0,IF(SUM($K45/+$C45)&gt;0.25,"*",""),"")</f>
      </c>
      <c r="E45" s="60"/>
      <c r="F45" s="78">
        <f>IF($E45&gt;0,IF(SUM($M45/+$E45)&gt;0.25,"*",""),"")</f>
      </c>
      <c r="G45" s="62">
        <f t="shared" si="5"/>
      </c>
      <c r="H45" s="78">
        <f t="shared" si="0"/>
      </c>
      <c r="I45" s="60"/>
      <c r="J45" s="78">
        <f t="shared" si="1"/>
      </c>
      <c r="K45" s="63">
        <f t="shared" si="2"/>
      </c>
      <c r="L45" s="52">
        <f t="shared" si="6"/>
      </c>
      <c r="M45" s="63">
        <f t="shared" si="3"/>
      </c>
      <c r="N45" s="52">
        <f t="shared" si="7"/>
      </c>
      <c r="O45" s="62">
        <f t="shared" si="8"/>
      </c>
      <c r="P45" s="52">
        <f t="shared" si="4"/>
      </c>
      <c r="Q45" s="62">
        <f t="shared" si="9"/>
      </c>
      <c r="R45" s="311">
        <f t="shared" si="10"/>
      </c>
      <c r="S45" s="78"/>
      <c r="T45" s="78"/>
      <c r="U45" s="62">
        <f>IF(+$C45&gt;0,(SUM(+$C45*10^(+'Reg L model'!B36+'Reg L model'!C36*LOG10(+$C45*1000)+(+'Reg L model'!D36*(LOG10(+$C45*1000)^2)+'Reg L model'!E36*(LOG10(+$C45*1000)-'Reg L model'!G36)*(MAX((LOG10(+$C45*1000)-'Reg L model'!G36),0))+'Reg L model'!F36*(LOG10(+$C45*1000)-'Reg L model'!H36)*MAX((LOG10($C45*1000)-'Reg L model'!H36),0)))/100)),"")</f>
      </c>
      <c r="V45" s="62"/>
      <c r="W45" s="62">
        <f>IF(+$E45&gt;0,(SUM(+$E45*10^(+'Reg L model'!B36+'Reg L model'!C36*LOG10(+$E45*1000)+(+'Reg L model'!D36*(LOG10(+$E45*1000)^2)+'Reg L model'!E36*(LOG10(+$E45*1000)-'Reg L model'!G36)*(MAX((LOG10(+$E45*1000)-'Reg L model'!G36),0))+'Reg L model'!F36*(LOG10(+$E45*1000)-'Reg L model'!H36)*MAX((LOG10($E45*1000)-'Reg L model'!H36),0)))/100)),"")</f>
      </c>
      <c r="X45" s="62"/>
      <c r="Y45" s="62">
        <f>IF(+$C45&gt;0,(SUM(+$C45*10^(+'Reg L model'!K36+'Reg L model'!L36*LOG10(+$C45*1000)+(+'Reg L model'!M36*(LOG10(+$C45*1000)^2)+'Reg L model'!N36*(LOG10(+$C45*1000)-'Reg L model'!P36)*(MAX((LOG10(+$C45*1000)-'Reg L model'!P36),0))+'Reg L model'!O36*(LOG10(+$C45*1000)-'Reg L model'!Q36)*MAX((LOG10($C45*1000)-'Reg L model'!Q36),0)))/100)),"")</f>
      </c>
      <c r="Z45" s="62"/>
      <c r="AA45" s="62">
        <f>IF(+$E45&gt;0,(SUM(+$E45*10^(+'Reg L model'!K36+'Reg L model'!L36*LOG10(+$E45*1000)+(+'Reg L model'!M36*(LOG10(+$E45*1000)^2)+'Reg L model'!N36*(LOG10(+$E45*1000)-'Reg L model'!P36)*(MAX((LOG10(+$E45*1000)-'Reg L model'!P36),0))+'Reg L model'!O36*(LOG10(+$E45*1000)-'Reg L model'!Q36)*MAX((LOG10($E45*1000)-'Reg L model'!Q36),0)))/100)),"")</f>
      </c>
      <c r="AB45" s="62"/>
      <c r="AC45" s="62">
        <f>IF(+$C45&gt;0,(SUM(+$C45*10^(+'Reg L model'!T36+'Reg L model'!U36*LOG10(+$C45*1000)+(+'Reg L model'!V36*(LOG10(+$C45*1000)^2)+'Reg L model'!W36*(LOG10(+$C45*1000)-'Reg L model'!Y36)*(MAX((LOG10(+$C45*1000)-'Reg L model'!Y36),0))+'Reg L model'!X36*(LOG10(+$C45*1000)-'Reg L model'!Z36)*MAX((LOG10($C45*1000)-'Reg L model'!Z36),0)))/100)),"")</f>
      </c>
      <c r="AD45" s="62"/>
      <c r="AE45" s="62">
        <f>IF(+$E45&gt;0,(SUM(+$E45*10^(+'Reg L model'!T36+'Reg L model'!U36*LOG10(+$E45*1000)+(+'Reg L model'!V36*(LOG10(+$E45*1000)^2)+'Reg L model'!W36*(LOG10(+$E45*1000)-'Reg L model'!Y36)*(MAX((LOG10(+$E45*1000)-'Reg L model'!Y36),0))+'Reg L model'!X36*(LOG10(+$E45*1000)-'Reg L model'!Z36)*MAX((LOG10($E45*1000)-'Reg L model'!Z36),0)))/100)),"")</f>
      </c>
    </row>
    <row r="46" spans="1:31" s="14" customFormat="1" ht="12.75" customHeight="1" thickBot="1">
      <c r="A46" s="110" t="s">
        <v>98</v>
      </c>
      <c r="B46" s="110"/>
      <c r="C46" s="61"/>
      <c r="D46" s="78">
        <f>IF($C46&gt;0,IF(SUM($K46/+$C46)&gt;0.25,"*",""),"")</f>
      </c>
      <c r="E46" s="61"/>
      <c r="F46" s="78">
        <f>IF($E46&gt;0,IF(SUM($M46/+$E46)&gt;0.25,"*",""),"")</f>
      </c>
      <c r="G46" s="62">
        <f t="shared" si="5"/>
      </c>
      <c r="H46" s="78">
        <f t="shared" si="0"/>
      </c>
      <c r="I46" s="61"/>
      <c r="J46" s="78">
        <f t="shared" si="1"/>
      </c>
      <c r="K46" s="63">
        <f t="shared" si="2"/>
      </c>
      <c r="L46" s="52">
        <f t="shared" si="6"/>
      </c>
      <c r="M46" s="63">
        <f t="shared" si="3"/>
      </c>
      <c r="N46" s="52">
        <f t="shared" si="7"/>
      </c>
      <c r="O46" s="62">
        <f t="shared" si="8"/>
      </c>
      <c r="P46" s="52">
        <f t="shared" si="4"/>
      </c>
      <c r="Q46" s="62">
        <f t="shared" si="9"/>
      </c>
      <c r="R46" s="311">
        <f t="shared" si="10"/>
      </c>
      <c r="S46" s="78"/>
      <c r="T46" s="78"/>
      <c r="U46" s="62">
        <f>IF(+$C46&gt;0,(SUM(+$C46*10^(+'Reg L model'!B37+'Reg L model'!C37*LOG10(+$C46*1000)+(+'Reg L model'!D37*(LOG10(+$C46*1000)^2)+'Reg L model'!E37*(LOG10(+$C46*1000)-'Reg L model'!G37)*(MAX((LOG10(+$C46*1000)-'Reg L model'!G37),0))+'Reg L model'!F37*(LOG10(+$C46*1000)-'Reg L model'!H37)*MAX((LOG10($C46*1000)-'Reg L model'!H37),0)))/100)),"")</f>
      </c>
      <c r="V46" s="62"/>
      <c r="W46" s="62">
        <f>IF(+$E46&gt;0,(SUM(+$E46*10^(+'Reg L model'!B37+'Reg L model'!C37*LOG10(+$E46*1000)+(+'Reg L model'!D37*(LOG10(+$E46*1000)^2)+'Reg L model'!E37*(LOG10(+$E46*1000)-'Reg L model'!G37)*(MAX((LOG10(+$E46*1000)-'Reg L model'!G37),0))+'Reg L model'!F37*(LOG10(+$E46*1000)-'Reg L model'!H37)*MAX((LOG10($E46*1000)-'Reg L model'!H37),0)))/100)),"")</f>
      </c>
      <c r="X46" s="62"/>
      <c r="Y46" s="62">
        <f>IF(+$C46&gt;0,(SUM(+$C46*10^(+'Reg L model'!K37+'Reg L model'!L37*LOG10(+$C46*1000)+(+'Reg L model'!M37*(LOG10(+$C46*1000)^2)+'Reg L model'!N37*(LOG10(+$C46*1000)-'Reg L model'!P37)*(MAX((LOG10(+$C46*1000)-'Reg L model'!P37),0))+'Reg L model'!O37*(LOG10(+$C46*1000)-'Reg L model'!Q37)*MAX((LOG10($C46*1000)-'Reg L model'!Q37),0)))/100)),"")</f>
      </c>
      <c r="Z46" s="62"/>
      <c r="AA46" s="62">
        <f>IF(+$E46&gt;0,(SUM(+$E46*10^(+'Reg L model'!K37+'Reg L model'!L37*LOG10(+$E46*1000)+(+'Reg L model'!M37*(LOG10(+$E46*1000)^2)+'Reg L model'!N37*(LOG10(+$E46*1000)-'Reg L model'!P37)*(MAX((LOG10(+$E46*1000)-'Reg L model'!P37),0))+'Reg L model'!O37*(LOG10(+$E46*1000)-'Reg L model'!Q37)*MAX((LOG10($E46*1000)-'Reg L model'!Q37),0)))/100)),"")</f>
      </c>
      <c r="AB46" s="62"/>
      <c r="AC46" s="62">
        <f>IF(+$C46&gt;0,(SUM(+$C46*10^(+'Reg L model'!T37+'Reg L model'!U37*LOG10(+$C46*1000)+(+'Reg L model'!V37*(LOG10(+$C46*1000)^2)+'Reg L model'!W37*(LOG10(+$C46*1000)-'Reg L model'!Y37)*(MAX((LOG10(+$C46*1000)-'Reg L model'!Y37),0))+'Reg L model'!X37*(LOG10(+$C46*1000)-'Reg L model'!Z37)*MAX((LOG10($C46*1000)-'Reg L model'!Z37),0)))/100)),"")</f>
      </c>
      <c r="AD46" s="62"/>
      <c r="AE46" s="62">
        <f>IF(+$E46&gt;0,(SUM(+$E46*10^(+'Reg L model'!T37+'Reg L model'!U37*LOG10(+$E46*1000)+(+'Reg L model'!V37*(LOG10(+$E46*1000)^2)+'Reg L model'!W37*(LOG10(+$E46*1000)-'Reg L model'!Y37)*(MAX((LOG10(+$E46*1000)-'Reg L model'!Y37),0))+'Reg L model'!X37*(LOG10(+$E46*1000)-'Reg L model'!Z37)*MAX((LOG10($E46*1000)-'Reg L model'!Z37),0)))/100)),"")</f>
      </c>
    </row>
    <row r="47" spans="1:31" s="14" customFormat="1" ht="22.5" customHeight="1" thickBot="1" thickTop="1">
      <c r="A47" s="283" t="s">
        <v>23</v>
      </c>
      <c r="C47" s="62"/>
      <c r="D47" s="78"/>
      <c r="E47" s="62"/>
      <c r="F47" s="78"/>
      <c r="G47" s="62"/>
      <c r="H47" s="76"/>
      <c r="I47" s="62"/>
      <c r="J47" s="76"/>
      <c r="K47" s="63"/>
      <c r="L47" s="52"/>
      <c r="M47" s="63"/>
      <c r="N47" s="52"/>
      <c r="O47" s="62"/>
      <c r="P47" s="52"/>
      <c r="Q47" s="62"/>
      <c r="R47" s="311"/>
      <c r="S47" s="76"/>
      <c r="T47" s="76"/>
      <c r="U47" s="62"/>
      <c r="V47" s="62"/>
      <c r="W47" s="62"/>
      <c r="X47" s="62"/>
      <c r="Y47" s="62"/>
      <c r="Z47" s="62"/>
      <c r="AA47" s="62"/>
      <c r="AB47" s="62"/>
      <c r="AC47" s="62">
        <f>IF(+$C47&gt;0,(SUM(+$C47*10^(+'Reg L model'!T38+'Reg L model'!U38*LOG10(+$C47*1000)+(+'Reg L model'!V38*(LOG10(+$C47*1000)^2)+'Reg L model'!W38*(LOG10(+$C47*1000)-'Reg L model'!Y38)*(MAX((LOG10(+$C47*1000)-'Reg L model'!Y38),0))+'Reg L model'!X38*(LOG10(+$C47*1000)-'Reg L model'!Z38)*MAX((LOG10($C47*1000)-'Reg L model'!Z38),0)))/100)),"")</f>
      </c>
      <c r="AD47" s="62"/>
      <c r="AE47" s="62">
        <f>IF(+$E47&gt;0,(SUM(+$E47*10^(+'Reg L model'!T38+'Reg L model'!U38*LOG10(+$E47*1000)+(+'Reg L model'!V38*(LOG10(+$E47*1000)^2)+'Reg L model'!W38*(LOG10(+$E47*1000)-'Reg L model'!Y38)*(MAX((LOG10(+$E47*1000)-'Reg L model'!Y38),0))+'Reg L model'!X38*(LOG10(+$E47*1000)-'Reg L model'!Z38)*MAX((LOG10($E47*1000)-'Reg L model'!Z38),0)))/100)),"")</f>
      </c>
    </row>
    <row r="48" spans="1:31" s="14" customFormat="1" ht="12.75" customHeight="1" thickTop="1">
      <c r="A48" s="109" t="s">
        <v>166</v>
      </c>
      <c r="B48" s="116"/>
      <c r="C48" s="59"/>
      <c r="D48" s="78">
        <f>IF($C48&gt;0,IF(SUM($K48/+$C48)&gt;0.25,"*",""),"")</f>
      </c>
      <c r="E48" s="59"/>
      <c r="F48" s="78">
        <f>IF($E48&gt;0,IF(SUM($M48/+$E48)&gt;0.25,"*",""),"")</f>
      </c>
      <c r="G48" s="62">
        <f aca="true" t="shared" si="11" ref="G48:G63">IF($C$14="Unemployed",IF($E$14="Labour force",IF(+C48=0,IF(+E48=0,"","Col C please?"),IF(+E48=0,"Col C/Col E",+C48*100/+E48)),""),"")</f>
      </c>
      <c r="H48" s="78">
        <f aca="true" t="shared" si="12" ref="H48:H63">IF(SUM($G48)&gt;0,IF(SUM($O48)/SUM($G48)&gt;0.25,"*",""),"")</f>
      </c>
      <c r="I48" s="59"/>
      <c r="J48" s="78">
        <f aca="true" t="shared" si="13" ref="J48:J63">IF($I48&gt;0,IF(SUM($Q48/+$I48)&gt;0.25,"*",""),"")</f>
      </c>
      <c r="K48" s="63">
        <f aca="true" t="shared" si="14" ref="K48:K63">IF($C$10&gt;=36982,IF(OR(C$14="Employed",C$14="Labour force",C$14="Civilian population"),U48,IF(C$14="Unemployed",Y48,IF(C$14="Not in the labour force",AC48,""))),"")</f>
      </c>
      <c r="L48" s="52">
        <f t="shared" si="6"/>
      </c>
      <c r="M48" s="63">
        <f aca="true" t="shared" si="15" ref="M48:M63">IF($C$10&gt;=36982,IF(OR(E$14="Employed",E$14="Labour force",E$14="Civilian population"),W48,IF(E$14="Unemployed",AA48,IF(E$14="Not in the labour force",AE48,""))),"")</f>
      </c>
      <c r="N48" s="52">
        <f t="shared" si="7"/>
      </c>
      <c r="O48" s="62">
        <f aca="true" t="shared" si="16" ref="O48:O63">IF($C$10&gt;=36982,IF(SUM($G48)&gt;0,(SQRT((+$U48/+$C48*100)^2-(+$W48/+$E48*100)^2)*SUM($G48)/100),""),"")</f>
      </c>
      <c r="P48" s="52">
        <f aca="true" t="shared" si="17" ref="P48:P63">IF(SUM($G48)&gt;0,IF(SUM($O48)/SUM($G48)&gt;0.25,"*",""),"")</f>
      </c>
      <c r="Q48" s="62">
        <f t="shared" si="9"/>
      </c>
      <c r="R48" s="311">
        <f t="shared" si="10"/>
      </c>
      <c r="S48" s="78"/>
      <c r="T48" s="78"/>
      <c r="U48" s="62">
        <f>IF(+$C48&gt;0,(SUM(+$C48*10^(+'Reg L model'!B39+'Reg L model'!C39*LOG10(+$C48*1000)+(+'Reg L model'!D39*(LOG10(+$C48*1000)^2)+'Reg L model'!E39*(LOG10(+$C48*1000)-'Reg L model'!G39)*(MAX((LOG10(+$C48*1000)-'Reg L model'!G39),0))+'Reg L model'!F39*(LOG10(+$C48*1000)-'Reg L model'!H39)*MAX((LOG10($C48*1000)-'Reg L model'!H39),0)))/100)),"")</f>
      </c>
      <c r="V48" s="62"/>
      <c r="W48" s="62">
        <f>IF(+$E48&gt;0,(SUM(+$E48*10^(+'Reg L model'!B39+'Reg L model'!C39*LOG10(+$E48*1000)+(+'Reg L model'!D39*(LOG10(+$E48*1000)^2)+'Reg L model'!E39*(LOG10(+$E48*1000)-'Reg L model'!G39)*(MAX((LOG10(+$E48*1000)-'Reg L model'!G39),0))+'Reg L model'!F39*(LOG10(+$E48*1000)-'Reg L model'!H39)*MAX((LOG10($E48*1000)-'Reg L model'!H39),0)))/100)),"")</f>
      </c>
      <c r="X48" s="62"/>
      <c r="Y48" s="62">
        <f>IF(+$C48&gt;0,(SUM(+$C48*10^(+'Reg L model'!K39+'Reg L model'!L39*LOG10(+$C48*1000)+(+'Reg L model'!M39*(LOG10(+$C48*1000)^2)+'Reg L model'!N39*(LOG10(+$C48*1000)-'Reg L model'!P39)*(MAX((LOG10(+$C48*1000)-'Reg L model'!P39),0))+'Reg L model'!O39*(LOG10(+$C48*1000)-'Reg L model'!Q39)*MAX((LOG10($C48*1000)-'Reg L model'!Q39),0)))/100)),"")</f>
      </c>
      <c r="Z48" s="62"/>
      <c r="AA48" s="62">
        <f>IF(+$E48&gt;0,(SUM(+$E48*10^(+'Reg L model'!K39+'Reg L model'!L39*LOG10(+$E48*1000)+(+'Reg L model'!M39*(LOG10(+$E48*1000)^2)+'Reg L model'!N39*(LOG10(+$E48*1000)-'Reg L model'!P39)*(MAX((LOG10(+$E48*1000)-'Reg L model'!P39),0))+'Reg L model'!O39*(LOG10(+$E48*1000)-'Reg L model'!Q39)*MAX((LOG10($E48*1000)-'Reg L model'!Q39),0)))/100)),"")</f>
      </c>
      <c r="AB48" s="62"/>
      <c r="AC48" s="62">
        <f>IF(+$C48&gt;0,(SUM(+$C48*10^(+'Reg L model'!T39+'Reg L model'!U39*LOG10(+$C48*1000)+(+'Reg L model'!V39*(LOG10(+$C48*1000)^2)+'Reg L model'!W39*(LOG10(+$C48*1000)-'Reg L model'!Y39)*(MAX((LOG10(+$C48*1000)-'Reg L model'!Y39),0))+'Reg L model'!X39*(LOG10(+$C48*1000)-'Reg L model'!Z39)*MAX((LOG10($C48*1000)-'Reg L model'!Z39),0)))/100)),"")</f>
      </c>
      <c r="AD48" s="62"/>
      <c r="AE48" s="62">
        <f>IF(+$E48&gt;0,(SUM(+$E48*10^(+'Reg L model'!T39+'Reg L model'!U39*LOG10(+$E48*1000)+(+'Reg L model'!V39*(LOG10(+$E48*1000)^2)+'Reg L model'!W39*(LOG10(+$E48*1000)-'Reg L model'!Y39)*(MAX((LOG10(+$E48*1000)-'Reg L model'!Y39),0))+'Reg L model'!X39*(LOG10(+$E48*1000)-'Reg L model'!Z39)*MAX((LOG10($E48*1000)-'Reg L model'!Z39),0)))/100)),"")</f>
      </c>
    </row>
    <row r="49" spans="1:31" s="14" customFormat="1" ht="12.75" customHeight="1">
      <c r="A49" s="110" t="s">
        <v>99</v>
      </c>
      <c r="B49" s="116"/>
      <c r="C49" s="60"/>
      <c r="D49" s="78">
        <f>IF($C49&gt;0,IF(SUM($K49/+$C49)&gt;0.25,"*",""),"")</f>
      </c>
      <c r="E49" s="60"/>
      <c r="F49" s="78">
        <f>IF($E49&gt;0,IF(SUM($M49/+$E49)&gt;0.25,"*",""),"")</f>
      </c>
      <c r="G49" s="62">
        <f t="shared" si="11"/>
      </c>
      <c r="H49" s="78">
        <f t="shared" si="12"/>
      </c>
      <c r="I49" s="60"/>
      <c r="J49" s="78">
        <f t="shared" si="13"/>
      </c>
      <c r="K49" s="63">
        <f t="shared" si="14"/>
      </c>
      <c r="L49" s="52">
        <f t="shared" si="6"/>
      </c>
      <c r="M49" s="63">
        <f t="shared" si="15"/>
      </c>
      <c r="N49" s="52">
        <f t="shared" si="7"/>
      </c>
      <c r="O49" s="62">
        <f t="shared" si="16"/>
      </c>
      <c r="P49" s="52">
        <f t="shared" si="17"/>
      </c>
      <c r="Q49" s="62">
        <f t="shared" si="9"/>
      </c>
      <c r="R49" s="311">
        <f t="shared" si="10"/>
      </c>
      <c r="S49" s="78"/>
      <c r="T49" s="78"/>
      <c r="U49" s="62">
        <f>IF(+$C49&gt;0,(SUM(+$C49*10^(+'Reg L model'!B40+'Reg L model'!C40*LOG10(+$C49*1000)+(+'Reg L model'!D40*(LOG10(+$C49*1000)^2)+'Reg L model'!E40*(LOG10(+$C49*1000)-'Reg L model'!G40)*(MAX((LOG10(+$C49*1000)-'Reg L model'!G40),0))+'Reg L model'!F40*(LOG10(+$C49*1000)-'Reg L model'!H40)*MAX((LOG10($C49*1000)-'Reg L model'!H40),0)))/100)),"")</f>
      </c>
      <c r="V49" s="62"/>
      <c r="W49" s="62">
        <f>IF(+$E49&gt;0,(SUM(+$E49*10^(+'Reg L model'!B40+'Reg L model'!C40*LOG10(+$E49*1000)+(+'Reg L model'!D40*(LOG10(+$E49*1000)^2)+'Reg L model'!E40*(LOG10(+$E49*1000)-'Reg L model'!G40)*(MAX((LOG10(+$E49*1000)-'Reg L model'!G40),0))+'Reg L model'!F40*(LOG10(+$E49*1000)-'Reg L model'!H40)*MAX((LOG10($E49*1000)-'Reg L model'!H40),0)))/100)),"")</f>
      </c>
      <c r="X49" s="62"/>
      <c r="Y49" s="62">
        <f>IF(+$C49&gt;0,(SUM(+$C49*10^(+'Reg L model'!K40+'Reg L model'!L40*LOG10(+$C49*1000)+(+'Reg L model'!M40*(LOG10(+$C49*1000)^2)+'Reg L model'!N40*(LOG10(+$C49*1000)-'Reg L model'!P40)*(MAX((LOG10(+$C49*1000)-'Reg L model'!P40),0))+'Reg L model'!O40*(LOG10(+$C49*1000)-'Reg L model'!Q40)*MAX((LOG10($C49*1000)-'Reg L model'!Q40),0)))/100)),"")</f>
      </c>
      <c r="Z49" s="62"/>
      <c r="AA49" s="62">
        <f>IF(+$E49&gt;0,(SUM(+$E49*10^(+'Reg L model'!K40+'Reg L model'!L40*LOG10(+$E49*1000)+(+'Reg L model'!M40*(LOG10(+$E49*1000)^2)+'Reg L model'!N40*(LOG10(+$E49*1000)-'Reg L model'!P40)*(MAX((LOG10(+$E49*1000)-'Reg L model'!P40),0))+'Reg L model'!O40*(LOG10(+$E49*1000)-'Reg L model'!Q40)*MAX((LOG10($E49*1000)-'Reg L model'!Q40),0)))/100)),"")</f>
      </c>
      <c r="AB49" s="62"/>
      <c r="AC49" s="62">
        <f>IF(+$C49&gt;0,(SUM(+$C49*10^(+'Reg L model'!T40+'Reg L model'!U40*LOG10(+$C49*1000)+(+'Reg L model'!V40*(LOG10(+$C49*1000)^2)+'Reg L model'!W40*(LOG10(+$C49*1000)-'Reg L model'!Y40)*(MAX((LOG10(+$C49*1000)-'Reg L model'!Y40),0))+'Reg L model'!X40*(LOG10(+$C49*1000)-'Reg L model'!Z40)*MAX((LOG10($C49*1000)-'Reg L model'!Z40),0)))/100)),"")</f>
      </c>
      <c r="AD49" s="62"/>
      <c r="AE49" s="62">
        <f>IF(+$E49&gt;0,(SUM(+$E49*10^(+'Reg L model'!T40+'Reg L model'!U40*LOG10(+$E49*1000)+(+'Reg L model'!V40*(LOG10(+$E49*1000)^2)+'Reg L model'!W40*(LOG10(+$E49*1000)-'Reg L model'!Y40)*(MAX((LOG10(+$E49*1000)-'Reg L model'!Y40),0))+'Reg L model'!X40*(LOG10(+$E49*1000)-'Reg L model'!Z40)*MAX((LOG10($E49*1000)-'Reg L model'!Z40),0)))/100)),"")</f>
      </c>
    </row>
    <row r="50" spans="1:31" s="14" customFormat="1" ht="12.75" customHeight="1">
      <c r="A50" s="110" t="s">
        <v>100</v>
      </c>
      <c r="B50" s="116"/>
      <c r="C50" s="60"/>
      <c r="D50" s="78">
        <f>IF($C50&gt;0,IF(SUM($K50/+$C50)&gt;0.25,"*",""),"")</f>
      </c>
      <c r="E50" s="60"/>
      <c r="F50" s="78">
        <f>IF($E50&gt;0,IF(SUM($M50/+$E50)&gt;0.25,"*",""),"")</f>
      </c>
      <c r="G50" s="62">
        <f t="shared" si="11"/>
      </c>
      <c r="H50" s="78">
        <f t="shared" si="12"/>
      </c>
      <c r="I50" s="60"/>
      <c r="J50" s="78">
        <f t="shared" si="13"/>
      </c>
      <c r="K50" s="63">
        <f t="shared" si="14"/>
      </c>
      <c r="L50" s="52">
        <f t="shared" si="6"/>
      </c>
      <c r="M50" s="63">
        <f t="shared" si="15"/>
      </c>
      <c r="N50" s="52">
        <f t="shared" si="7"/>
      </c>
      <c r="O50" s="62">
        <f t="shared" si="16"/>
      </c>
      <c r="P50" s="52">
        <f t="shared" si="17"/>
      </c>
      <c r="Q50" s="62">
        <f t="shared" si="9"/>
      </c>
      <c r="R50" s="311">
        <f t="shared" si="10"/>
      </c>
      <c r="S50" s="78"/>
      <c r="T50" s="78"/>
      <c r="U50" s="62">
        <f>IF(+$C50&gt;0,(SUM(+$C50*10^(+'Reg L model'!B41+'Reg L model'!C41*LOG10(+$C50*1000)+(+'Reg L model'!D41*(LOG10(+$C50*1000)^2)+'Reg L model'!E41*(LOG10(+$C50*1000)-'Reg L model'!G41)*(MAX((LOG10(+$C50*1000)-'Reg L model'!G41),0))+'Reg L model'!F41*(LOG10(+$C50*1000)-'Reg L model'!H41)*MAX((LOG10($C50*1000)-'Reg L model'!H41),0)))/100)),"")</f>
      </c>
      <c r="V50" s="62"/>
      <c r="W50" s="62">
        <f>IF(+$E50&gt;0,(SUM(+$E50*10^(+'Reg L model'!B41+'Reg L model'!C41*LOG10(+$E50*1000)+(+'Reg L model'!D41*(LOG10(+$E50*1000)^2)+'Reg L model'!E41*(LOG10(+$E50*1000)-'Reg L model'!G41)*(MAX((LOG10(+$E50*1000)-'Reg L model'!G41),0))+'Reg L model'!F41*(LOG10(+$E50*1000)-'Reg L model'!H41)*MAX((LOG10($E50*1000)-'Reg L model'!H41),0)))/100)),"")</f>
      </c>
      <c r="X50" s="62"/>
      <c r="Y50" s="62">
        <f>IF(+$C50&gt;0,(SUM(+$C50*10^(+'Reg L model'!K41+'Reg L model'!L41*LOG10(+$C50*1000)+(+'Reg L model'!M41*(LOG10(+$C50*1000)^2)+'Reg L model'!N41*(LOG10(+$C50*1000)-'Reg L model'!P41)*(MAX((LOG10(+$C50*1000)-'Reg L model'!P41),0))+'Reg L model'!O41*(LOG10(+$C50*1000)-'Reg L model'!Q41)*MAX((LOG10($C50*1000)-'Reg L model'!Q41),0)))/100)),"")</f>
      </c>
      <c r="Z50" s="62"/>
      <c r="AA50" s="62">
        <f>IF(+$E50&gt;0,(SUM(+$E50*10^(+'Reg L model'!K41+'Reg L model'!L41*LOG10(+$E50*1000)+(+'Reg L model'!M41*(LOG10(+$E50*1000)^2)+'Reg L model'!N41*(LOG10(+$E50*1000)-'Reg L model'!P41)*(MAX((LOG10(+$E50*1000)-'Reg L model'!P41),0))+'Reg L model'!O41*(LOG10(+$E50*1000)-'Reg L model'!Q41)*MAX((LOG10($E50*1000)-'Reg L model'!Q41),0)))/100)),"")</f>
      </c>
      <c r="AB50" s="62"/>
      <c r="AC50" s="62">
        <f>IF(+$C50&gt;0,(SUM(+$C50*10^(+'Reg L model'!T41+'Reg L model'!U41*LOG10(+$C50*1000)+(+'Reg L model'!V41*(LOG10(+$C50*1000)^2)+'Reg L model'!W41*(LOG10(+$C50*1000)-'Reg L model'!Y41)*(MAX((LOG10(+$C50*1000)-'Reg L model'!Y41),0))+'Reg L model'!X41*(LOG10(+$C50*1000)-'Reg L model'!Z41)*MAX((LOG10($C50*1000)-'Reg L model'!Z41),0)))/100)),"")</f>
      </c>
      <c r="AD50" s="62"/>
      <c r="AE50" s="62">
        <f>IF(+$E50&gt;0,(SUM(+$E50*10^(+'Reg L model'!T41+'Reg L model'!U41*LOG10(+$E50*1000)+(+'Reg L model'!V41*(LOG10(+$E50*1000)^2)+'Reg L model'!W41*(LOG10(+$E50*1000)-'Reg L model'!Y41)*(MAX((LOG10(+$E50*1000)-'Reg L model'!Y41),0))+'Reg L model'!X41*(LOG10(+$E50*1000)-'Reg L model'!Z41)*MAX((LOG10($E50*1000)-'Reg L model'!Z41),0)))/100)),"")</f>
      </c>
    </row>
    <row r="51" spans="1:31" s="14" customFormat="1" ht="12.75" customHeight="1">
      <c r="A51" s="110" t="s">
        <v>101</v>
      </c>
      <c r="B51" s="116"/>
      <c r="C51" s="60"/>
      <c r="D51" s="78">
        <f>IF($C51&gt;0,IF(SUM($K51/+$C51)&gt;0.25,"*",""),"")</f>
      </c>
      <c r="E51" s="60"/>
      <c r="F51" s="78">
        <f>IF($E51&gt;0,IF(SUM($M51/+$E51)&gt;0.25,"*",""),"")</f>
      </c>
      <c r="G51" s="62">
        <f t="shared" si="11"/>
      </c>
      <c r="H51" s="78">
        <f t="shared" si="12"/>
      </c>
      <c r="I51" s="60"/>
      <c r="J51" s="78">
        <f t="shared" si="13"/>
      </c>
      <c r="K51" s="63">
        <f t="shared" si="14"/>
      </c>
      <c r="L51" s="52">
        <f t="shared" si="6"/>
      </c>
      <c r="M51" s="63">
        <f t="shared" si="15"/>
      </c>
      <c r="N51" s="52">
        <f t="shared" si="7"/>
      </c>
      <c r="O51" s="62">
        <f t="shared" si="16"/>
      </c>
      <c r="P51" s="52">
        <f t="shared" si="17"/>
      </c>
      <c r="Q51" s="62">
        <f t="shared" si="9"/>
      </c>
      <c r="R51" s="311">
        <f t="shared" si="10"/>
      </c>
      <c r="S51" s="78"/>
      <c r="T51" s="78"/>
      <c r="U51" s="62">
        <f>IF(+$C51&gt;0,(SUM(+$C51*10^(+'Reg L model'!B42+'Reg L model'!C42*LOG10(+$C51*1000)+(+'Reg L model'!D42*(LOG10(+$C51*1000)^2)+'Reg L model'!E42*(LOG10(+$C51*1000)-'Reg L model'!G42)*(MAX((LOG10(+$C51*1000)-'Reg L model'!G42),0))+'Reg L model'!F42*(LOG10(+$C51*1000)-'Reg L model'!H42)*MAX((LOG10($C51*1000)-'Reg L model'!H42),0)))/100)),"")</f>
      </c>
      <c r="V51" s="62"/>
      <c r="W51" s="62">
        <f>IF(+$E51&gt;0,(SUM(+$E51*10^(+'Reg L model'!B42+'Reg L model'!C42*LOG10(+$E51*1000)+(+'Reg L model'!D42*(LOG10(+$E51*1000)^2)+'Reg L model'!E42*(LOG10(+$E51*1000)-'Reg L model'!G42)*(MAX((LOG10(+$E51*1000)-'Reg L model'!G42),0))+'Reg L model'!F42*(LOG10(+$E51*1000)-'Reg L model'!H42)*MAX((LOG10($E51*1000)-'Reg L model'!H42),0)))/100)),"")</f>
      </c>
      <c r="X51" s="62"/>
      <c r="Y51" s="62">
        <f>IF(+$C51&gt;0,(SUM(+$C51*10^(+'Reg L model'!K42+'Reg L model'!L42*LOG10(+$C51*1000)+(+'Reg L model'!M42*(LOG10(+$C51*1000)^2)+'Reg L model'!N42*(LOG10(+$C51*1000)-'Reg L model'!P42)*(MAX((LOG10(+$C51*1000)-'Reg L model'!P42),0))+'Reg L model'!O42*(LOG10(+$C51*1000)-'Reg L model'!Q42)*MAX((LOG10($C51*1000)-'Reg L model'!Q42),0)))/100)),"")</f>
      </c>
      <c r="Z51" s="62"/>
      <c r="AA51" s="62">
        <f>IF(+$E51&gt;0,(SUM(+$E51*10^(+'Reg L model'!K42+'Reg L model'!L42*LOG10(+$E51*1000)+(+'Reg L model'!M42*(LOG10(+$E51*1000)^2)+'Reg L model'!N42*(LOG10(+$E51*1000)-'Reg L model'!P42)*(MAX((LOG10(+$E51*1000)-'Reg L model'!P42),0))+'Reg L model'!O42*(LOG10(+$E51*1000)-'Reg L model'!Q42)*MAX((LOG10($E51*1000)-'Reg L model'!Q42),0)))/100)),"")</f>
      </c>
      <c r="AB51" s="62"/>
      <c r="AC51" s="62">
        <f>IF(+$C51&gt;0,(SUM(+$C51*10^(+'Reg L model'!T42+'Reg L model'!U42*LOG10(+$C51*1000)+(+'Reg L model'!V42*(LOG10(+$C51*1000)^2)+'Reg L model'!W42*(LOG10(+$C51*1000)-'Reg L model'!Y42)*(MAX((LOG10(+$C51*1000)-'Reg L model'!Y42),0))+'Reg L model'!X42*(LOG10(+$C51*1000)-'Reg L model'!Z42)*MAX((LOG10($C51*1000)-'Reg L model'!Z42),0)))/100)),"")</f>
      </c>
      <c r="AD51" s="62"/>
      <c r="AE51" s="62">
        <f>IF(+$E51&gt;0,(SUM(+$E51*10^(+'Reg L model'!T42+'Reg L model'!U42*LOG10(+$E51*1000)+(+'Reg L model'!V42*(LOG10(+$E51*1000)^2)+'Reg L model'!W42*(LOG10(+$E51*1000)-'Reg L model'!Y42)*(MAX((LOG10(+$E51*1000)-'Reg L model'!Y42),0))+'Reg L model'!X42*(LOG10(+$E51*1000)-'Reg L model'!Z42)*MAX((LOG10($E51*1000)-'Reg L model'!Z42),0)))/100)),"")</f>
      </c>
    </row>
    <row r="52" spans="1:31" s="14" customFormat="1" ht="12.75" customHeight="1">
      <c r="A52" s="110" t="s">
        <v>102</v>
      </c>
      <c r="B52" s="116"/>
      <c r="C52" s="60"/>
      <c r="D52" s="78">
        <f>IF($C52&gt;0,IF(SUM($K52/+$C52)&gt;0.25,"*",""),"")</f>
      </c>
      <c r="E52" s="60"/>
      <c r="F52" s="78">
        <f>IF($E52&gt;0,IF(SUM($M52/+$E52)&gt;0.25,"*",""),"")</f>
      </c>
      <c r="G52" s="62">
        <f t="shared" si="11"/>
      </c>
      <c r="H52" s="78">
        <f t="shared" si="12"/>
      </c>
      <c r="I52" s="60"/>
      <c r="J52" s="78">
        <f t="shared" si="13"/>
      </c>
      <c r="K52" s="63">
        <f t="shared" si="14"/>
      </c>
      <c r="L52" s="52">
        <f t="shared" si="6"/>
      </c>
      <c r="M52" s="63">
        <f t="shared" si="15"/>
      </c>
      <c r="N52" s="52">
        <f t="shared" si="7"/>
      </c>
      <c r="O52" s="62">
        <f t="shared" si="16"/>
      </c>
      <c r="P52" s="52">
        <f t="shared" si="17"/>
      </c>
      <c r="Q52" s="62">
        <f t="shared" si="9"/>
      </c>
      <c r="R52" s="311">
        <f t="shared" si="10"/>
      </c>
      <c r="S52" s="78"/>
      <c r="T52" s="78"/>
      <c r="U52" s="62">
        <f>IF(+$C52&gt;0,(SUM(+$C52*10^(+'Reg L model'!B43+'Reg L model'!C43*LOG10(+$C52*1000)+(+'Reg L model'!D43*(LOG10(+$C52*1000)^2)+'Reg L model'!E43*(LOG10(+$C52*1000)-'Reg L model'!G43)*(MAX((LOG10(+$C52*1000)-'Reg L model'!G43),0))+'Reg L model'!F43*(LOG10(+$C52*1000)-'Reg L model'!H43)*MAX((LOG10($C52*1000)-'Reg L model'!H43),0)))/100)),"")</f>
      </c>
      <c r="V52" s="62"/>
      <c r="W52" s="62">
        <f>IF(+$E52&gt;0,(SUM(+$E52*10^(+'Reg L model'!B43+'Reg L model'!C43*LOG10(+$E52*1000)+(+'Reg L model'!D43*(LOG10(+$E52*1000)^2)+'Reg L model'!E43*(LOG10(+$E52*1000)-'Reg L model'!G43)*(MAX((LOG10(+$E52*1000)-'Reg L model'!G43),0))+'Reg L model'!F43*(LOG10(+$E52*1000)-'Reg L model'!H43)*MAX((LOG10($E52*1000)-'Reg L model'!H43),0)))/100)),"")</f>
      </c>
      <c r="X52" s="62"/>
      <c r="Y52" s="62">
        <f>IF(+$C52&gt;0,(SUM(+$C52*10^(+'Reg L model'!K43+'Reg L model'!L43*LOG10(+$C52*1000)+(+'Reg L model'!M43*(LOG10(+$C52*1000)^2)+'Reg L model'!N43*(LOG10(+$C52*1000)-'Reg L model'!P43)*(MAX((LOG10(+$C52*1000)-'Reg L model'!P43),0))+'Reg L model'!O43*(LOG10(+$C52*1000)-'Reg L model'!Q43)*MAX((LOG10($C52*1000)-'Reg L model'!Q43),0)))/100)),"")</f>
      </c>
      <c r="Z52" s="62"/>
      <c r="AA52" s="62">
        <f>IF(+$E52&gt;0,(SUM(+$E52*10^(+'Reg L model'!K43+'Reg L model'!L43*LOG10(+$E52*1000)+(+'Reg L model'!M43*(LOG10(+$E52*1000)^2)+'Reg L model'!N43*(LOG10(+$E52*1000)-'Reg L model'!P43)*(MAX((LOG10(+$E52*1000)-'Reg L model'!P43),0))+'Reg L model'!O43*(LOG10(+$E52*1000)-'Reg L model'!Q43)*MAX((LOG10($E52*1000)-'Reg L model'!Q43),0)))/100)),"")</f>
      </c>
      <c r="AB52" s="62"/>
      <c r="AC52" s="62">
        <f>IF(+$C52&gt;0,(SUM(+$C52*10^(+'Reg L model'!T43+'Reg L model'!U43*LOG10(+$C52*1000)+(+'Reg L model'!V43*(LOG10(+$C52*1000)^2)+'Reg L model'!W43*(LOG10(+$C52*1000)-'Reg L model'!Y43)*(MAX((LOG10(+$C52*1000)-'Reg L model'!Y43),0))+'Reg L model'!X43*(LOG10(+$C52*1000)-'Reg L model'!Z43)*MAX((LOG10($C52*1000)-'Reg L model'!Z43),0)))/100)),"")</f>
      </c>
      <c r="AD52" s="62"/>
      <c r="AE52" s="62">
        <f>IF(+$E52&gt;0,(SUM(+$E52*10^(+'Reg L model'!T43+'Reg L model'!U43*LOG10(+$E52*1000)+(+'Reg L model'!V43*(LOG10(+$E52*1000)^2)+'Reg L model'!W43*(LOG10(+$E52*1000)-'Reg L model'!Y43)*(MAX((LOG10(+$E52*1000)-'Reg L model'!Y43),0))+'Reg L model'!X43*(LOG10(+$E52*1000)-'Reg L model'!Z43)*MAX((LOG10($E52*1000)-'Reg L model'!Z43),0)))/100)),"")</f>
      </c>
    </row>
    <row r="53" spans="1:31" s="14" customFormat="1" ht="12.75" customHeight="1">
      <c r="A53" s="110" t="s">
        <v>103</v>
      </c>
      <c r="B53" s="116"/>
      <c r="C53" s="60"/>
      <c r="D53" s="78">
        <f>IF($C53&gt;0,IF(SUM($K53/+$C53)&gt;0.25,"*",""),"")</f>
      </c>
      <c r="E53" s="60"/>
      <c r="F53" s="78">
        <f>IF($E53&gt;0,IF(SUM($M53/+$E53)&gt;0.25,"*",""),"")</f>
      </c>
      <c r="G53" s="62">
        <f t="shared" si="11"/>
      </c>
      <c r="H53" s="78">
        <f t="shared" si="12"/>
      </c>
      <c r="I53" s="60"/>
      <c r="J53" s="78">
        <f t="shared" si="13"/>
      </c>
      <c r="K53" s="63">
        <f t="shared" si="14"/>
      </c>
      <c r="L53" s="52">
        <f t="shared" si="6"/>
      </c>
      <c r="M53" s="63">
        <f t="shared" si="15"/>
      </c>
      <c r="N53" s="52">
        <f t="shared" si="7"/>
      </c>
      <c r="O53" s="62">
        <f t="shared" si="16"/>
      </c>
      <c r="P53" s="52">
        <f t="shared" si="17"/>
      </c>
      <c r="Q53" s="62">
        <f t="shared" si="9"/>
      </c>
      <c r="R53" s="311">
        <f t="shared" si="10"/>
      </c>
      <c r="S53" s="78"/>
      <c r="T53" s="78"/>
      <c r="U53" s="62">
        <f>IF(+$C53&gt;0,(SUM(+$C53*10^(+'Reg L model'!B44+'Reg L model'!C44*LOG10(+$C53*1000)+(+'Reg L model'!D44*(LOG10(+$C53*1000)^2)+'Reg L model'!E44*(LOG10(+$C53*1000)-'Reg L model'!G44)*(MAX((LOG10(+$C53*1000)-'Reg L model'!G44),0))+'Reg L model'!F44*(LOG10(+$C53*1000)-'Reg L model'!H44)*MAX((LOG10($C53*1000)-'Reg L model'!H44),0)))/100)),"")</f>
      </c>
      <c r="V53" s="62"/>
      <c r="W53" s="62">
        <f>IF(+$E53&gt;0,(SUM(+$E53*10^(+'Reg L model'!B44+'Reg L model'!C44*LOG10(+$E53*1000)+(+'Reg L model'!D44*(LOG10(+$E53*1000)^2)+'Reg L model'!E44*(LOG10(+$E53*1000)-'Reg L model'!G44)*(MAX((LOG10(+$E53*1000)-'Reg L model'!G44),0))+'Reg L model'!F44*(LOG10(+$E53*1000)-'Reg L model'!H44)*MAX((LOG10($E53*1000)-'Reg L model'!H44),0)))/100)),"")</f>
      </c>
      <c r="X53" s="62"/>
      <c r="Y53" s="62">
        <f>IF(+$C53&gt;0,(SUM(+$C53*10^(+'Reg L model'!K44+'Reg L model'!L44*LOG10(+$C53*1000)+(+'Reg L model'!M44*(LOG10(+$C53*1000)^2)+'Reg L model'!N44*(LOG10(+$C53*1000)-'Reg L model'!P44)*(MAX((LOG10(+$C53*1000)-'Reg L model'!P44),0))+'Reg L model'!O44*(LOG10(+$C53*1000)-'Reg L model'!Q44)*MAX((LOG10($C53*1000)-'Reg L model'!Q44),0)))/100)),"")</f>
      </c>
      <c r="Z53" s="62"/>
      <c r="AA53" s="62">
        <f>IF(+$E53&gt;0,(SUM(+$E53*10^(+'Reg L model'!K44+'Reg L model'!L44*LOG10(+$E53*1000)+(+'Reg L model'!M44*(LOG10(+$E53*1000)^2)+'Reg L model'!N44*(LOG10(+$E53*1000)-'Reg L model'!P44)*(MAX((LOG10(+$E53*1000)-'Reg L model'!P44),0))+'Reg L model'!O44*(LOG10(+$E53*1000)-'Reg L model'!Q44)*MAX((LOG10($E53*1000)-'Reg L model'!Q44),0)))/100)),"")</f>
      </c>
      <c r="AB53" s="62"/>
      <c r="AC53" s="62">
        <f>IF(+$C53&gt;0,(SUM(+$C53*10^(+'Reg L model'!T44+'Reg L model'!U44*LOG10(+$C53*1000)+(+'Reg L model'!V44*(LOG10(+$C53*1000)^2)+'Reg L model'!W44*(LOG10(+$C53*1000)-'Reg L model'!Y44)*(MAX((LOG10(+$C53*1000)-'Reg L model'!Y44),0))+'Reg L model'!X44*(LOG10(+$C53*1000)-'Reg L model'!Z44)*MAX((LOG10($C53*1000)-'Reg L model'!Z44),0)))/100)),"")</f>
      </c>
      <c r="AD53" s="62"/>
      <c r="AE53" s="62">
        <f>IF(+$E53&gt;0,(SUM(+$E53*10^(+'Reg L model'!T44+'Reg L model'!U44*LOG10(+$E53*1000)+(+'Reg L model'!V44*(LOG10(+$E53*1000)^2)+'Reg L model'!W44*(LOG10(+$E53*1000)-'Reg L model'!Y44)*(MAX((LOG10(+$E53*1000)-'Reg L model'!Y44),0))+'Reg L model'!X44*(LOG10(+$E53*1000)-'Reg L model'!Z44)*MAX((LOG10($E53*1000)-'Reg L model'!Z44),0)))/100)),"")</f>
      </c>
    </row>
    <row r="54" spans="1:31" s="14" customFormat="1" ht="12.75" customHeight="1">
      <c r="A54" s="110" t="s">
        <v>104</v>
      </c>
      <c r="B54" s="116"/>
      <c r="C54" s="60"/>
      <c r="D54" s="78">
        <f>IF($C54&gt;0,IF(SUM($K54/+$C54)&gt;0.25,"*",""),"")</f>
      </c>
      <c r="E54" s="60"/>
      <c r="F54" s="78">
        <f>IF($E54&gt;0,IF(SUM($M54/+$E54)&gt;0.25,"*",""),"")</f>
      </c>
      <c r="G54" s="62">
        <f t="shared" si="11"/>
      </c>
      <c r="H54" s="78">
        <f t="shared" si="12"/>
      </c>
      <c r="I54" s="60"/>
      <c r="J54" s="78">
        <f t="shared" si="13"/>
      </c>
      <c r="K54" s="63">
        <f t="shared" si="14"/>
      </c>
      <c r="L54" s="52">
        <f t="shared" si="6"/>
      </c>
      <c r="M54" s="63">
        <f t="shared" si="15"/>
      </c>
      <c r="N54" s="52">
        <f t="shared" si="7"/>
      </c>
      <c r="O54" s="62">
        <f t="shared" si="16"/>
      </c>
      <c r="P54" s="52">
        <f t="shared" si="17"/>
      </c>
      <c r="Q54" s="62">
        <f t="shared" si="9"/>
      </c>
      <c r="R54" s="311">
        <f t="shared" si="10"/>
      </c>
      <c r="S54" s="78"/>
      <c r="T54" s="78"/>
      <c r="U54" s="62">
        <f>IF(+$C54&gt;0,(SUM(+$C54*10^(+'Reg L model'!B45+'Reg L model'!C45*LOG10(+$C54*1000)+(+'Reg L model'!D45*(LOG10(+$C54*1000)^2)+'Reg L model'!E45*(LOG10(+$C54*1000)-'Reg L model'!G45)*(MAX((LOG10(+$C54*1000)-'Reg L model'!G45),0))+'Reg L model'!F45*(LOG10(+$C54*1000)-'Reg L model'!H45)*MAX((LOG10($C54*1000)-'Reg L model'!H45),0)))/100)),"")</f>
      </c>
      <c r="V54" s="62"/>
      <c r="W54" s="62">
        <f>IF(+$E54&gt;0,(SUM(+$E54*10^(+'Reg L model'!B45+'Reg L model'!C45*LOG10(+$E54*1000)+(+'Reg L model'!D45*(LOG10(+$E54*1000)^2)+'Reg L model'!E45*(LOG10(+$E54*1000)-'Reg L model'!G45)*(MAX((LOG10(+$E54*1000)-'Reg L model'!G45),0))+'Reg L model'!F45*(LOG10(+$E54*1000)-'Reg L model'!H45)*MAX((LOG10($E54*1000)-'Reg L model'!H45),0)))/100)),"")</f>
      </c>
      <c r="X54" s="62"/>
      <c r="Y54" s="62">
        <f>IF(+$C54&gt;0,(SUM(+$C54*10^(+'Reg L model'!K45+'Reg L model'!L45*LOG10(+$C54*1000)+(+'Reg L model'!M45*(LOG10(+$C54*1000)^2)+'Reg L model'!N45*(LOG10(+$C54*1000)-'Reg L model'!P45)*(MAX((LOG10(+$C54*1000)-'Reg L model'!P45),0))+'Reg L model'!O45*(LOG10(+$C54*1000)-'Reg L model'!Q45)*MAX((LOG10($C54*1000)-'Reg L model'!Q45),0)))/100)),"")</f>
      </c>
      <c r="Z54" s="62"/>
      <c r="AA54" s="62">
        <f>IF(+$E54&gt;0,(SUM(+$E54*10^(+'Reg L model'!K45+'Reg L model'!L45*LOG10(+$E54*1000)+(+'Reg L model'!M45*(LOG10(+$E54*1000)^2)+'Reg L model'!N45*(LOG10(+$E54*1000)-'Reg L model'!P45)*(MAX((LOG10(+$E54*1000)-'Reg L model'!P45),0))+'Reg L model'!O45*(LOG10(+$E54*1000)-'Reg L model'!Q45)*MAX((LOG10($E54*1000)-'Reg L model'!Q45),0)))/100)),"")</f>
      </c>
      <c r="AB54" s="62"/>
      <c r="AC54" s="62">
        <f>IF(+$C54&gt;0,(SUM(+$C54*10^(+'Reg L model'!T45+'Reg L model'!U45*LOG10(+$C54*1000)+(+'Reg L model'!V45*(LOG10(+$C54*1000)^2)+'Reg L model'!W45*(LOG10(+$C54*1000)-'Reg L model'!Y45)*(MAX((LOG10(+$C54*1000)-'Reg L model'!Y45),0))+'Reg L model'!X45*(LOG10(+$C54*1000)-'Reg L model'!Z45)*MAX((LOG10($C54*1000)-'Reg L model'!Z45),0)))/100)),"")</f>
      </c>
      <c r="AD54" s="62"/>
      <c r="AE54" s="62">
        <f>IF(+$E54&gt;0,(SUM(+$E54*10^(+'Reg L model'!T45+'Reg L model'!U45*LOG10(+$E54*1000)+(+'Reg L model'!V45*(LOG10(+$E54*1000)^2)+'Reg L model'!W45*(LOG10(+$E54*1000)-'Reg L model'!Y45)*(MAX((LOG10(+$E54*1000)-'Reg L model'!Y45),0))+'Reg L model'!X45*(LOG10(+$E54*1000)-'Reg L model'!Z45)*MAX((LOG10($E54*1000)-'Reg L model'!Z45),0)))/100)),"")</f>
      </c>
    </row>
    <row r="55" spans="1:31" s="14" customFormat="1" ht="12.75" customHeight="1">
      <c r="A55" s="110" t="s">
        <v>105</v>
      </c>
      <c r="B55" s="116"/>
      <c r="C55" s="60"/>
      <c r="D55" s="78">
        <f>IF($C55&gt;0,IF(SUM($K55/+$C55)&gt;0.25,"*",""),"")</f>
      </c>
      <c r="E55" s="60"/>
      <c r="F55" s="78">
        <f>IF($E55&gt;0,IF(SUM($M55/+$E55)&gt;0.25,"*",""),"")</f>
      </c>
      <c r="G55" s="62">
        <f t="shared" si="11"/>
      </c>
      <c r="H55" s="78">
        <f t="shared" si="12"/>
      </c>
      <c r="I55" s="60"/>
      <c r="J55" s="78">
        <f t="shared" si="13"/>
      </c>
      <c r="K55" s="63">
        <f t="shared" si="14"/>
      </c>
      <c r="L55" s="52">
        <f t="shared" si="6"/>
      </c>
      <c r="M55" s="63">
        <f t="shared" si="15"/>
      </c>
      <c r="N55" s="52">
        <f t="shared" si="7"/>
      </c>
      <c r="O55" s="62">
        <f t="shared" si="16"/>
      </c>
      <c r="P55" s="52">
        <f t="shared" si="17"/>
      </c>
      <c r="Q55" s="62">
        <f t="shared" si="9"/>
      </c>
      <c r="R55" s="311">
        <f t="shared" si="10"/>
      </c>
      <c r="S55" s="78"/>
      <c r="T55" s="78"/>
      <c r="U55" s="62">
        <f>IF(+$C55&gt;0,(SUM(+$C55*10^(+'Reg L model'!B46+'Reg L model'!C46*LOG10(+$C55*1000)+(+'Reg L model'!D46*(LOG10(+$C55*1000)^2)+'Reg L model'!E46*(LOG10(+$C55*1000)-'Reg L model'!G46)*(MAX((LOG10(+$C55*1000)-'Reg L model'!G46),0))+'Reg L model'!F46*(LOG10(+$C55*1000)-'Reg L model'!H46)*MAX((LOG10($C55*1000)-'Reg L model'!H46),0)))/100)),"")</f>
      </c>
      <c r="V55" s="62"/>
      <c r="W55" s="62">
        <f>IF(+$E55&gt;0,(SUM(+$E55*10^(+'Reg L model'!B46+'Reg L model'!C46*LOG10(+$E55*1000)+(+'Reg L model'!D46*(LOG10(+$E55*1000)^2)+'Reg L model'!E46*(LOG10(+$E55*1000)-'Reg L model'!G46)*(MAX((LOG10(+$E55*1000)-'Reg L model'!G46),0))+'Reg L model'!F46*(LOG10(+$E55*1000)-'Reg L model'!H46)*MAX((LOG10($E55*1000)-'Reg L model'!H46),0)))/100)),"")</f>
      </c>
      <c r="X55" s="62"/>
      <c r="Y55" s="62">
        <f>IF(+$C55&gt;0,(SUM(+$C55*10^(+'Reg L model'!K46+'Reg L model'!L46*LOG10(+$C55*1000)+(+'Reg L model'!M46*(LOG10(+$C55*1000)^2)+'Reg L model'!N46*(LOG10(+$C55*1000)-'Reg L model'!P46)*(MAX((LOG10(+$C55*1000)-'Reg L model'!P46),0))+'Reg L model'!O46*(LOG10(+$C55*1000)-'Reg L model'!Q46)*MAX((LOG10($C55*1000)-'Reg L model'!Q46),0)))/100)),"")</f>
      </c>
      <c r="Z55" s="62"/>
      <c r="AA55" s="62">
        <f>IF(+$E55&gt;0,(SUM(+$E55*10^(+'Reg L model'!K46+'Reg L model'!L46*LOG10(+$E55*1000)+(+'Reg L model'!M46*(LOG10(+$E55*1000)^2)+'Reg L model'!N46*(LOG10(+$E55*1000)-'Reg L model'!P46)*(MAX((LOG10(+$E55*1000)-'Reg L model'!P46),0))+'Reg L model'!O46*(LOG10(+$E55*1000)-'Reg L model'!Q46)*MAX((LOG10($E55*1000)-'Reg L model'!Q46),0)))/100)),"")</f>
      </c>
      <c r="AB55" s="62"/>
      <c r="AC55" s="62">
        <f>IF(+$C55&gt;0,(SUM(+$C55*10^(+'Reg L model'!T46+'Reg L model'!U46*LOG10(+$C55*1000)+(+'Reg L model'!V46*(LOG10(+$C55*1000)^2)+'Reg L model'!W46*(LOG10(+$C55*1000)-'Reg L model'!Y46)*(MAX((LOG10(+$C55*1000)-'Reg L model'!Y46),0))+'Reg L model'!X46*(LOG10(+$C55*1000)-'Reg L model'!Z46)*MAX((LOG10($C55*1000)-'Reg L model'!Z46),0)))/100)),"")</f>
      </c>
      <c r="AD55" s="62"/>
      <c r="AE55" s="62">
        <f>IF(+$E55&gt;0,(SUM(+$E55*10^(+'Reg L model'!T46+'Reg L model'!U46*LOG10(+$E55*1000)+(+'Reg L model'!V46*(LOG10(+$E55*1000)^2)+'Reg L model'!W46*(LOG10(+$E55*1000)-'Reg L model'!Y46)*(MAX((LOG10(+$E55*1000)-'Reg L model'!Y46),0))+'Reg L model'!X46*(LOG10(+$E55*1000)-'Reg L model'!Z46)*MAX((LOG10($E55*1000)-'Reg L model'!Z46),0)))/100)),"")</f>
      </c>
    </row>
    <row r="56" spans="1:31" s="14" customFormat="1" ht="12.75" customHeight="1">
      <c r="A56" s="110" t="s">
        <v>106</v>
      </c>
      <c r="B56" s="116"/>
      <c r="C56" s="60"/>
      <c r="D56" s="78">
        <f>IF($C56&gt;0,IF(SUM($K56/+$C56)&gt;0.25,"*",""),"")</f>
      </c>
      <c r="E56" s="60"/>
      <c r="F56" s="78">
        <f>IF($E56&gt;0,IF(SUM($M56/+$E56)&gt;0.25,"*",""),"")</f>
      </c>
      <c r="G56" s="62">
        <f t="shared" si="11"/>
      </c>
      <c r="H56" s="78">
        <f t="shared" si="12"/>
      </c>
      <c r="I56" s="60"/>
      <c r="J56" s="78">
        <f t="shared" si="13"/>
      </c>
      <c r="K56" s="63">
        <f t="shared" si="14"/>
      </c>
      <c r="L56" s="52">
        <f t="shared" si="6"/>
      </c>
      <c r="M56" s="63">
        <f t="shared" si="15"/>
      </c>
      <c r="N56" s="52">
        <f t="shared" si="7"/>
      </c>
      <c r="O56" s="62">
        <f t="shared" si="16"/>
      </c>
      <c r="P56" s="52">
        <f t="shared" si="17"/>
      </c>
      <c r="Q56" s="62">
        <f t="shared" si="9"/>
      </c>
      <c r="R56" s="311">
        <f t="shared" si="10"/>
      </c>
      <c r="S56" s="78"/>
      <c r="T56" s="78"/>
      <c r="U56" s="62">
        <f>IF(+$C56&gt;0,(SUM(+$C56*10^(+'Reg L model'!B47+'Reg L model'!C47*LOG10(+$C56*1000)+(+'Reg L model'!D47*(LOG10(+$C56*1000)^2)+'Reg L model'!E47*(LOG10(+$C56*1000)-'Reg L model'!G47)*(MAX((LOG10(+$C56*1000)-'Reg L model'!G47),0))+'Reg L model'!F47*(LOG10(+$C56*1000)-'Reg L model'!H47)*MAX((LOG10($C56*1000)-'Reg L model'!H47),0)))/100)),"")</f>
      </c>
      <c r="V56" s="62"/>
      <c r="W56" s="62">
        <f>IF(+$E56&gt;0,(SUM(+$E56*10^(+'Reg L model'!B47+'Reg L model'!C47*LOG10(+$E56*1000)+(+'Reg L model'!D47*(LOG10(+$E56*1000)^2)+'Reg L model'!E47*(LOG10(+$E56*1000)-'Reg L model'!G47)*(MAX((LOG10(+$E56*1000)-'Reg L model'!G47),0))+'Reg L model'!F47*(LOG10(+$E56*1000)-'Reg L model'!H47)*MAX((LOG10($E56*1000)-'Reg L model'!H47),0)))/100)),"")</f>
      </c>
      <c r="X56" s="62"/>
      <c r="Y56" s="62">
        <f>IF(+$C56&gt;0,(SUM(+$C56*10^(+'Reg L model'!K47+'Reg L model'!L47*LOG10(+$C56*1000)+(+'Reg L model'!M47*(LOG10(+$C56*1000)^2)+'Reg L model'!N47*(LOG10(+$C56*1000)-'Reg L model'!P47)*(MAX((LOG10(+$C56*1000)-'Reg L model'!P47),0))+'Reg L model'!O47*(LOG10(+$C56*1000)-'Reg L model'!Q47)*MAX((LOG10($C56*1000)-'Reg L model'!Q47),0)))/100)),"")</f>
      </c>
      <c r="Z56" s="62"/>
      <c r="AA56" s="62">
        <f>IF(+$E56&gt;0,(SUM(+$E56*10^(+'Reg L model'!K47+'Reg L model'!L47*LOG10(+$E56*1000)+(+'Reg L model'!M47*(LOG10(+$E56*1000)^2)+'Reg L model'!N47*(LOG10(+$E56*1000)-'Reg L model'!P47)*(MAX((LOG10(+$E56*1000)-'Reg L model'!P47),0))+'Reg L model'!O47*(LOG10(+$E56*1000)-'Reg L model'!Q47)*MAX((LOG10($E56*1000)-'Reg L model'!Q47),0)))/100)),"")</f>
      </c>
      <c r="AB56" s="62"/>
      <c r="AC56" s="62">
        <f>IF(+$C56&gt;0,(SUM(+$C56*10^(+'Reg L model'!T47+'Reg L model'!U47*LOG10(+$C56*1000)+(+'Reg L model'!V47*(LOG10(+$C56*1000)^2)+'Reg L model'!W47*(LOG10(+$C56*1000)-'Reg L model'!Y47)*(MAX((LOG10(+$C56*1000)-'Reg L model'!Y47),0))+'Reg L model'!X47*(LOG10(+$C56*1000)-'Reg L model'!Z47)*MAX((LOG10($C56*1000)-'Reg L model'!Z47),0)))/100)),"")</f>
      </c>
      <c r="AD56" s="62"/>
      <c r="AE56" s="62">
        <f>IF(+$E56&gt;0,(SUM(+$E56*10^(+'Reg L model'!T47+'Reg L model'!U47*LOG10(+$E56*1000)+(+'Reg L model'!V47*(LOG10(+$E56*1000)^2)+'Reg L model'!W47*(LOG10(+$E56*1000)-'Reg L model'!Y47)*(MAX((LOG10(+$E56*1000)-'Reg L model'!Y47),0))+'Reg L model'!X47*(LOG10(+$E56*1000)-'Reg L model'!Z47)*MAX((LOG10($E56*1000)-'Reg L model'!Z47),0)))/100)),"")</f>
      </c>
    </row>
    <row r="57" spans="1:31" s="14" customFormat="1" ht="12.75" customHeight="1">
      <c r="A57" s="110" t="s">
        <v>107</v>
      </c>
      <c r="B57" s="116"/>
      <c r="C57" s="60"/>
      <c r="D57" s="78">
        <f>IF($C57&gt;0,IF(SUM($K57/+$C57)&gt;0.25,"*",""),"")</f>
      </c>
      <c r="E57" s="60"/>
      <c r="F57" s="78">
        <f>IF($E57&gt;0,IF(SUM($M57/+$E57)&gt;0.25,"*",""),"")</f>
      </c>
      <c r="G57" s="62">
        <f t="shared" si="11"/>
      </c>
      <c r="H57" s="78">
        <f t="shared" si="12"/>
      </c>
      <c r="I57" s="60"/>
      <c r="J57" s="78">
        <f t="shared" si="13"/>
      </c>
      <c r="K57" s="63">
        <f t="shared" si="14"/>
      </c>
      <c r="L57" s="52">
        <f t="shared" si="6"/>
      </c>
      <c r="M57" s="63">
        <f t="shared" si="15"/>
      </c>
      <c r="N57" s="52">
        <f t="shared" si="7"/>
      </c>
      <c r="O57" s="62">
        <f t="shared" si="16"/>
      </c>
      <c r="P57" s="52">
        <f t="shared" si="17"/>
      </c>
      <c r="Q57" s="62">
        <f t="shared" si="9"/>
      </c>
      <c r="R57" s="311">
        <f t="shared" si="10"/>
      </c>
      <c r="S57" s="78"/>
      <c r="T57" s="78"/>
      <c r="U57" s="62">
        <f>IF(+$C57&gt;0,(SUM(+$C57*10^(+'Reg L model'!B48+'Reg L model'!C48*LOG10(+$C57*1000)+(+'Reg L model'!D48*(LOG10(+$C57*1000)^2)+'Reg L model'!E48*(LOG10(+$C57*1000)-'Reg L model'!G48)*(MAX((LOG10(+$C57*1000)-'Reg L model'!G48),0))+'Reg L model'!F48*(LOG10(+$C57*1000)-'Reg L model'!H48)*MAX((LOG10($C57*1000)-'Reg L model'!H48),0)))/100)),"")</f>
      </c>
      <c r="V57" s="62"/>
      <c r="W57" s="62">
        <f>IF(+$E57&gt;0,(SUM(+$E57*10^(+'Reg L model'!B48+'Reg L model'!C48*LOG10(+$E57*1000)+(+'Reg L model'!D48*(LOG10(+$E57*1000)^2)+'Reg L model'!E48*(LOG10(+$E57*1000)-'Reg L model'!G48)*(MAX((LOG10(+$E57*1000)-'Reg L model'!G48),0))+'Reg L model'!F48*(LOG10(+$E57*1000)-'Reg L model'!H48)*MAX((LOG10($E57*1000)-'Reg L model'!H48),0)))/100)),"")</f>
      </c>
      <c r="X57" s="62"/>
      <c r="Y57" s="62">
        <f>IF(+$C57&gt;0,(SUM(+$C57*10^(+'Reg L model'!K48+'Reg L model'!L48*LOG10(+$C57*1000)+(+'Reg L model'!M48*(LOG10(+$C57*1000)^2)+'Reg L model'!N48*(LOG10(+$C57*1000)-'Reg L model'!P48)*(MAX((LOG10(+$C57*1000)-'Reg L model'!P48),0))+'Reg L model'!O48*(LOG10(+$C57*1000)-'Reg L model'!Q48)*MAX((LOG10($C57*1000)-'Reg L model'!Q48),0)))/100)),"")</f>
      </c>
      <c r="Z57" s="62"/>
      <c r="AA57" s="62">
        <f>IF(+$E57&gt;0,(SUM(+$E57*10^(+'Reg L model'!K48+'Reg L model'!L48*LOG10(+$E57*1000)+(+'Reg L model'!M48*(LOG10(+$E57*1000)^2)+'Reg L model'!N48*(LOG10(+$E57*1000)-'Reg L model'!P48)*(MAX((LOG10(+$E57*1000)-'Reg L model'!P48),0))+'Reg L model'!O48*(LOG10(+$E57*1000)-'Reg L model'!Q48)*MAX((LOG10($E57*1000)-'Reg L model'!Q48),0)))/100)),"")</f>
      </c>
      <c r="AB57" s="62"/>
      <c r="AC57" s="62">
        <f>IF(+$C57&gt;0,(SUM(+$C57*10^(+'Reg L model'!T48+'Reg L model'!U48*LOG10(+$C57*1000)+(+'Reg L model'!V48*(LOG10(+$C57*1000)^2)+'Reg L model'!W48*(LOG10(+$C57*1000)-'Reg L model'!Y48)*(MAX((LOG10(+$C57*1000)-'Reg L model'!Y48),0))+'Reg L model'!X48*(LOG10(+$C57*1000)-'Reg L model'!Z48)*MAX((LOG10($C57*1000)-'Reg L model'!Z48),0)))/100)),"")</f>
      </c>
      <c r="AD57" s="62"/>
      <c r="AE57" s="62">
        <f>IF(+$E57&gt;0,(SUM(+$E57*10^(+'Reg L model'!T48+'Reg L model'!U48*LOG10(+$E57*1000)+(+'Reg L model'!V48*(LOG10(+$E57*1000)^2)+'Reg L model'!W48*(LOG10(+$E57*1000)-'Reg L model'!Y48)*(MAX((LOG10(+$E57*1000)-'Reg L model'!Y48),0))+'Reg L model'!X48*(LOG10(+$E57*1000)-'Reg L model'!Z48)*MAX((LOG10($E57*1000)-'Reg L model'!Z48),0)))/100)),"")</f>
      </c>
    </row>
    <row r="58" spans="1:31" s="14" customFormat="1" ht="12.75" customHeight="1">
      <c r="A58" s="109" t="s">
        <v>167</v>
      </c>
      <c r="B58" s="116"/>
      <c r="C58" s="60"/>
      <c r="D58" s="78">
        <f>IF($C58&gt;0,IF(SUM($K58/+$C58)&gt;0.25,"*",""),"")</f>
      </c>
      <c r="E58" s="60"/>
      <c r="F58" s="78">
        <f>IF($E58&gt;0,IF(SUM($M58/+$E58)&gt;0.25,"*",""),"")</f>
      </c>
      <c r="G58" s="62">
        <f t="shared" si="11"/>
      </c>
      <c r="H58" s="78">
        <f t="shared" si="12"/>
      </c>
      <c r="I58" s="60"/>
      <c r="J58" s="78">
        <f t="shared" si="13"/>
      </c>
      <c r="K58" s="63">
        <f t="shared" si="14"/>
      </c>
      <c r="L58" s="52">
        <f t="shared" si="6"/>
      </c>
      <c r="M58" s="63">
        <f t="shared" si="15"/>
      </c>
      <c r="N58" s="52">
        <f t="shared" si="7"/>
      </c>
      <c r="O58" s="62">
        <f t="shared" si="16"/>
      </c>
      <c r="P58" s="52">
        <f t="shared" si="17"/>
      </c>
      <c r="Q58" s="62">
        <f t="shared" si="9"/>
      </c>
      <c r="R58" s="311">
        <f t="shared" si="10"/>
      </c>
      <c r="S58" s="78"/>
      <c r="T58" s="78"/>
      <c r="U58" s="62">
        <f>IF(+$C58&gt;0,(SUM(+$C58*10^(+'Reg L model'!B49+'Reg L model'!C49*LOG10(+$C58*1000)+(+'Reg L model'!D49*(LOG10(+$C58*1000)^2)+'Reg L model'!E49*(LOG10(+$C58*1000)-'Reg L model'!G49)*(MAX((LOG10(+$C58*1000)-'Reg L model'!G49),0))+'Reg L model'!F49*(LOG10(+$C58*1000)-'Reg L model'!H49)*MAX((LOG10($C58*1000)-'Reg L model'!H49),0)))/100)),"")</f>
      </c>
      <c r="V58" s="62"/>
      <c r="W58" s="62">
        <f>IF(+$E58&gt;0,(SUM(+$E58*10^(+'Reg L model'!B49+'Reg L model'!C49*LOG10(+$E58*1000)+(+'Reg L model'!D49*(LOG10(+$E58*1000)^2)+'Reg L model'!E49*(LOG10(+$E58*1000)-'Reg L model'!G49)*(MAX((LOG10(+$E58*1000)-'Reg L model'!G49),0))+'Reg L model'!F49*(LOG10(+$E58*1000)-'Reg L model'!H49)*MAX((LOG10($E58*1000)-'Reg L model'!H49),0)))/100)),"")</f>
      </c>
      <c r="X58" s="62"/>
      <c r="Y58" s="62">
        <f>IF(+$C58&gt;0,(SUM(+$C58*10^(+'Reg L model'!K49+'Reg L model'!L49*LOG10(+$C58*1000)+(+'Reg L model'!M49*(LOG10(+$C58*1000)^2)+'Reg L model'!N49*(LOG10(+$C58*1000)-'Reg L model'!P49)*(MAX((LOG10(+$C58*1000)-'Reg L model'!P49),0))+'Reg L model'!O49*(LOG10(+$C58*1000)-'Reg L model'!Q49)*MAX((LOG10($C58*1000)-'Reg L model'!Q49),0)))/100)),"")</f>
      </c>
      <c r="Z58" s="62"/>
      <c r="AA58" s="62">
        <f>IF(+$E58&gt;0,(SUM(+$E58*10^(+'Reg L model'!K49+'Reg L model'!L49*LOG10(+$E58*1000)+(+'Reg L model'!M49*(LOG10(+$E58*1000)^2)+'Reg L model'!N49*(LOG10(+$E58*1000)-'Reg L model'!P49)*(MAX((LOG10(+$E58*1000)-'Reg L model'!P49),0))+'Reg L model'!O49*(LOG10(+$E58*1000)-'Reg L model'!Q49)*MAX((LOG10($E58*1000)-'Reg L model'!Q49),0)))/100)),"")</f>
      </c>
      <c r="AB58" s="62"/>
      <c r="AC58" s="62">
        <f>IF(+$C58&gt;0,(SUM(+$C58*10^(+'Reg L model'!T49+'Reg L model'!U49*LOG10(+$C58*1000)+(+'Reg L model'!V49*(LOG10(+$C58*1000)^2)+'Reg L model'!W49*(LOG10(+$C58*1000)-'Reg L model'!Y49)*(MAX((LOG10(+$C58*1000)-'Reg L model'!Y49),0))+'Reg L model'!X49*(LOG10(+$C58*1000)-'Reg L model'!Z49)*MAX((LOG10($C58*1000)-'Reg L model'!Z49),0)))/100)),"")</f>
      </c>
      <c r="AD58" s="62"/>
      <c r="AE58" s="62">
        <f>IF(+$E58&gt;0,(SUM(+$E58*10^(+'Reg L model'!T49+'Reg L model'!U49*LOG10(+$E58*1000)+(+'Reg L model'!V49*(LOG10(+$E58*1000)^2)+'Reg L model'!W49*(LOG10(+$E58*1000)-'Reg L model'!Y49)*(MAX((LOG10(+$E58*1000)-'Reg L model'!Y49),0))+'Reg L model'!X49*(LOG10(+$E58*1000)-'Reg L model'!Z49)*MAX((LOG10($E58*1000)-'Reg L model'!Z49),0)))/100)),"")</f>
      </c>
    </row>
    <row r="59" spans="1:31" s="14" customFormat="1" ht="12.75" customHeight="1">
      <c r="A59" s="110" t="s">
        <v>108</v>
      </c>
      <c r="B59" s="116"/>
      <c r="C59" s="60"/>
      <c r="D59" s="78">
        <f>IF($C59&gt;0,IF(SUM($K59/+$C59)&gt;0.25,"*",""),"")</f>
      </c>
      <c r="E59" s="60"/>
      <c r="F59" s="78">
        <f>IF($E59&gt;0,IF(SUM($M59/+$E59)&gt;0.25,"*",""),"")</f>
      </c>
      <c r="G59" s="62">
        <f t="shared" si="11"/>
      </c>
      <c r="H59" s="78">
        <f t="shared" si="12"/>
      </c>
      <c r="I59" s="60"/>
      <c r="J59" s="78">
        <f t="shared" si="13"/>
      </c>
      <c r="K59" s="63">
        <f t="shared" si="14"/>
      </c>
      <c r="L59" s="52">
        <f t="shared" si="6"/>
      </c>
      <c r="M59" s="63">
        <f t="shared" si="15"/>
      </c>
      <c r="N59" s="52">
        <f t="shared" si="7"/>
      </c>
      <c r="O59" s="62">
        <f t="shared" si="16"/>
      </c>
      <c r="P59" s="52">
        <f t="shared" si="17"/>
      </c>
      <c r="Q59" s="62">
        <f t="shared" si="9"/>
      </c>
      <c r="R59" s="311">
        <f t="shared" si="10"/>
      </c>
      <c r="S59" s="78"/>
      <c r="T59" s="78"/>
      <c r="U59" s="62">
        <f>IF(+$C59&gt;0,(SUM(+$C59*10^(+'Reg L model'!B50+'Reg L model'!C50*LOG10(+$C59*1000)+(+'Reg L model'!D50*(LOG10(+$C59*1000)^2)+'Reg L model'!E50*(LOG10(+$C59*1000)-'Reg L model'!G50)*(MAX((LOG10(+$C59*1000)-'Reg L model'!G50),0))+'Reg L model'!F50*(LOG10(+$C59*1000)-'Reg L model'!H50)*MAX((LOG10($C59*1000)-'Reg L model'!H50),0)))/100)),"")</f>
      </c>
      <c r="V59" s="62"/>
      <c r="W59" s="62">
        <f>IF(+$E59&gt;0,(SUM(+$E59*10^(+'Reg L model'!B50+'Reg L model'!C50*LOG10(+$E59*1000)+(+'Reg L model'!D50*(LOG10(+$E59*1000)^2)+'Reg L model'!E50*(LOG10(+$E59*1000)-'Reg L model'!G50)*(MAX((LOG10(+$E59*1000)-'Reg L model'!G50),0))+'Reg L model'!F50*(LOG10(+$E59*1000)-'Reg L model'!H50)*MAX((LOG10($E59*1000)-'Reg L model'!H50),0)))/100)),"")</f>
      </c>
      <c r="X59" s="62"/>
      <c r="Y59" s="62">
        <f>IF(+$C59&gt;0,(SUM(+$C59*10^(+'Reg L model'!K50+'Reg L model'!L50*LOG10(+$C59*1000)+(+'Reg L model'!M50*(LOG10(+$C59*1000)^2)+'Reg L model'!N50*(LOG10(+$C59*1000)-'Reg L model'!P50)*(MAX((LOG10(+$C59*1000)-'Reg L model'!P50),0))+'Reg L model'!O50*(LOG10(+$C59*1000)-'Reg L model'!Q50)*MAX((LOG10($C59*1000)-'Reg L model'!Q50),0)))/100)),"")</f>
      </c>
      <c r="Z59" s="62"/>
      <c r="AA59" s="62">
        <f>IF(+$E59&gt;0,(SUM(+$E59*10^(+'Reg L model'!K50+'Reg L model'!L50*LOG10(+$E59*1000)+(+'Reg L model'!M50*(LOG10(+$E59*1000)^2)+'Reg L model'!N50*(LOG10(+$E59*1000)-'Reg L model'!P50)*(MAX((LOG10(+$E59*1000)-'Reg L model'!P50),0))+'Reg L model'!O50*(LOG10(+$E59*1000)-'Reg L model'!Q50)*MAX((LOG10($E59*1000)-'Reg L model'!Q50),0)))/100)),"")</f>
      </c>
      <c r="AB59" s="62"/>
      <c r="AC59" s="62">
        <f>IF(+$C59&gt;0,(SUM(+$C59*10^(+'Reg L model'!T50+'Reg L model'!U50*LOG10(+$C59*1000)+(+'Reg L model'!V50*(LOG10(+$C59*1000)^2)+'Reg L model'!W50*(LOG10(+$C59*1000)-'Reg L model'!Y50)*(MAX((LOG10(+$C59*1000)-'Reg L model'!Y50),0))+'Reg L model'!X50*(LOG10(+$C59*1000)-'Reg L model'!Z50)*MAX((LOG10($C59*1000)-'Reg L model'!Z50),0)))/100)),"")</f>
      </c>
      <c r="AD59" s="62"/>
      <c r="AE59" s="62">
        <f>IF(+$E59&gt;0,(SUM(+$E59*10^(+'Reg L model'!T50+'Reg L model'!U50*LOG10(+$E59*1000)+(+'Reg L model'!V50*(LOG10(+$E59*1000)^2)+'Reg L model'!W50*(LOG10(+$E59*1000)-'Reg L model'!Y50)*(MAX((LOG10(+$E59*1000)-'Reg L model'!Y50),0))+'Reg L model'!X50*(LOG10(+$E59*1000)-'Reg L model'!Z50)*MAX((LOG10($E59*1000)-'Reg L model'!Z50),0)))/100)),"")</f>
      </c>
    </row>
    <row r="60" spans="1:31" s="14" customFormat="1" ht="12.75" customHeight="1">
      <c r="A60" s="110" t="s">
        <v>109</v>
      </c>
      <c r="B60" s="116"/>
      <c r="C60" s="60"/>
      <c r="D60" s="78">
        <f>IF($C60&gt;0,IF(SUM($K60/+$C60)&gt;0.25,"*",""),"")</f>
      </c>
      <c r="E60" s="60"/>
      <c r="F60" s="78">
        <f>IF($E60&gt;0,IF(SUM($M60/+$E60)&gt;0.25,"*",""),"")</f>
      </c>
      <c r="G60" s="62">
        <f t="shared" si="11"/>
      </c>
      <c r="H60" s="78">
        <f t="shared" si="12"/>
      </c>
      <c r="I60" s="60"/>
      <c r="J60" s="78">
        <f t="shared" si="13"/>
      </c>
      <c r="K60" s="63">
        <f t="shared" si="14"/>
      </c>
      <c r="L60" s="52">
        <f t="shared" si="6"/>
      </c>
      <c r="M60" s="63">
        <f t="shared" si="15"/>
      </c>
      <c r="N60" s="52">
        <f t="shared" si="7"/>
      </c>
      <c r="O60" s="62">
        <f t="shared" si="16"/>
      </c>
      <c r="P60" s="52">
        <f t="shared" si="17"/>
      </c>
      <c r="Q60" s="62">
        <f t="shared" si="9"/>
      </c>
      <c r="R60" s="311">
        <f t="shared" si="10"/>
      </c>
      <c r="S60" s="78"/>
      <c r="T60" s="78"/>
      <c r="U60" s="62">
        <f>IF(+$C60&gt;0,(SUM(+$C60*10^(+'Reg L model'!B51+'Reg L model'!C51*LOG10(+$C60*1000)+(+'Reg L model'!D51*(LOG10(+$C60*1000)^2)+'Reg L model'!E51*(LOG10(+$C60*1000)-'Reg L model'!G51)*(MAX((LOG10(+$C60*1000)-'Reg L model'!G51),0))+'Reg L model'!F51*(LOG10(+$C60*1000)-'Reg L model'!H51)*MAX((LOG10($C60*1000)-'Reg L model'!H51),0)))/100)),"")</f>
      </c>
      <c r="V60" s="62"/>
      <c r="W60" s="62">
        <f>IF(+$E60&gt;0,(SUM(+$E60*10^(+'Reg L model'!B51+'Reg L model'!C51*LOG10(+$E60*1000)+(+'Reg L model'!D51*(LOG10(+$E60*1000)^2)+'Reg L model'!E51*(LOG10(+$E60*1000)-'Reg L model'!G51)*(MAX((LOG10(+$E60*1000)-'Reg L model'!G51),0))+'Reg L model'!F51*(LOG10(+$E60*1000)-'Reg L model'!H51)*MAX((LOG10($E60*1000)-'Reg L model'!H51),0)))/100)),"")</f>
      </c>
      <c r="X60" s="62"/>
      <c r="Y60" s="62">
        <f>IF(+$C60&gt;0,(SUM(+$C60*10^(+'Reg L model'!K51+'Reg L model'!L51*LOG10(+$C60*1000)+(+'Reg L model'!M51*(LOG10(+$C60*1000)^2)+'Reg L model'!N51*(LOG10(+$C60*1000)-'Reg L model'!P51)*(MAX((LOG10(+$C60*1000)-'Reg L model'!P51),0))+'Reg L model'!O51*(LOG10(+$C60*1000)-'Reg L model'!Q51)*MAX((LOG10($C60*1000)-'Reg L model'!Q51),0)))/100)),"")</f>
      </c>
      <c r="Z60" s="62"/>
      <c r="AA60" s="62">
        <f>IF(+$E60&gt;0,(SUM(+$E60*10^(+'Reg L model'!K51+'Reg L model'!L51*LOG10(+$E60*1000)+(+'Reg L model'!M51*(LOG10(+$E60*1000)^2)+'Reg L model'!N51*(LOG10(+$E60*1000)-'Reg L model'!P51)*(MAX((LOG10(+$E60*1000)-'Reg L model'!P51),0))+'Reg L model'!O51*(LOG10(+$E60*1000)-'Reg L model'!Q51)*MAX((LOG10($E60*1000)-'Reg L model'!Q51),0)))/100)),"")</f>
      </c>
      <c r="AB60" s="62"/>
      <c r="AC60" s="62">
        <f>IF(+$C60&gt;0,(SUM(+$C60*10^(+'Reg L model'!T51+'Reg L model'!U51*LOG10(+$C60*1000)+(+'Reg L model'!V51*(LOG10(+$C60*1000)^2)+'Reg L model'!W51*(LOG10(+$C60*1000)-'Reg L model'!Y51)*(MAX((LOG10(+$C60*1000)-'Reg L model'!Y51),0))+'Reg L model'!X51*(LOG10(+$C60*1000)-'Reg L model'!Z51)*MAX((LOG10($C60*1000)-'Reg L model'!Z51),0)))/100)),"")</f>
      </c>
      <c r="AD60" s="62"/>
      <c r="AE60" s="62">
        <f>IF(+$E60&gt;0,(SUM(+$E60*10^(+'Reg L model'!T51+'Reg L model'!U51*LOG10(+$E60*1000)+(+'Reg L model'!V51*(LOG10(+$E60*1000)^2)+'Reg L model'!W51*(LOG10(+$E60*1000)-'Reg L model'!Y51)*(MAX((LOG10(+$E60*1000)-'Reg L model'!Y51),0))+'Reg L model'!X51*(LOG10(+$E60*1000)-'Reg L model'!Z51)*MAX((LOG10($E60*1000)-'Reg L model'!Z51),0)))/100)),"")</f>
      </c>
    </row>
    <row r="61" spans="1:31" s="14" customFormat="1" ht="12.75" customHeight="1">
      <c r="A61" s="110" t="s">
        <v>110</v>
      </c>
      <c r="B61" s="116"/>
      <c r="C61" s="60"/>
      <c r="D61" s="78">
        <f>IF($C61&gt;0,IF(SUM($K61/+$C61)&gt;0.25,"*",""),"")</f>
      </c>
      <c r="E61" s="60"/>
      <c r="F61" s="78">
        <f>IF($E61&gt;0,IF(SUM($M61/+$E61)&gt;0.25,"*",""),"")</f>
      </c>
      <c r="G61" s="62">
        <f t="shared" si="11"/>
      </c>
      <c r="H61" s="78">
        <f t="shared" si="12"/>
      </c>
      <c r="I61" s="60"/>
      <c r="J61" s="78">
        <f t="shared" si="13"/>
      </c>
      <c r="K61" s="63">
        <f t="shared" si="14"/>
      </c>
      <c r="L61" s="52">
        <f t="shared" si="6"/>
      </c>
      <c r="M61" s="63">
        <f t="shared" si="15"/>
      </c>
      <c r="N61" s="52">
        <f t="shared" si="7"/>
      </c>
      <c r="O61" s="62">
        <f t="shared" si="16"/>
      </c>
      <c r="P61" s="52">
        <f t="shared" si="17"/>
      </c>
      <c r="Q61" s="62">
        <f t="shared" si="9"/>
      </c>
      <c r="R61" s="311">
        <f t="shared" si="10"/>
      </c>
      <c r="S61" s="78"/>
      <c r="T61" s="78"/>
      <c r="U61" s="62">
        <f>IF(+$C61&gt;0,(SUM(+$C61*10^(+'Reg L model'!B52+'Reg L model'!C52*LOG10(+$C61*1000)+(+'Reg L model'!D52*(LOG10(+$C61*1000)^2)+'Reg L model'!E52*(LOG10(+$C61*1000)-'Reg L model'!G52)*(MAX((LOG10(+$C61*1000)-'Reg L model'!G52),0))+'Reg L model'!F52*(LOG10(+$C61*1000)-'Reg L model'!H52)*MAX((LOG10($C61*1000)-'Reg L model'!H52),0)))/100)),"")</f>
      </c>
      <c r="V61" s="62"/>
      <c r="W61" s="62">
        <f>IF(+$E61&gt;0,(SUM(+$E61*10^(+'Reg L model'!B52+'Reg L model'!C52*LOG10(+$E61*1000)+(+'Reg L model'!D52*(LOG10(+$E61*1000)^2)+'Reg L model'!E52*(LOG10(+$E61*1000)-'Reg L model'!G52)*(MAX((LOG10(+$E61*1000)-'Reg L model'!G52),0))+'Reg L model'!F52*(LOG10(+$E61*1000)-'Reg L model'!H52)*MAX((LOG10($E61*1000)-'Reg L model'!H52),0)))/100)),"")</f>
      </c>
      <c r="X61" s="62"/>
      <c r="Y61" s="62">
        <f>IF(+$C61&gt;0,(SUM(+$C61*10^(+'Reg L model'!K52+'Reg L model'!L52*LOG10(+$C61*1000)+(+'Reg L model'!M52*(LOG10(+$C61*1000)^2)+'Reg L model'!N52*(LOG10(+$C61*1000)-'Reg L model'!P52)*(MAX((LOG10(+$C61*1000)-'Reg L model'!P52),0))+'Reg L model'!O52*(LOG10(+$C61*1000)-'Reg L model'!Q52)*MAX((LOG10($C61*1000)-'Reg L model'!Q52),0)))/100)),"")</f>
      </c>
      <c r="Z61" s="62"/>
      <c r="AA61" s="62">
        <f>IF(+$E61&gt;0,(SUM(+$E61*10^(+'Reg L model'!K52+'Reg L model'!L52*LOG10(+$E61*1000)+(+'Reg L model'!M52*(LOG10(+$E61*1000)^2)+'Reg L model'!N52*(LOG10(+$E61*1000)-'Reg L model'!P52)*(MAX((LOG10(+$E61*1000)-'Reg L model'!P52),0))+'Reg L model'!O52*(LOG10(+$E61*1000)-'Reg L model'!Q52)*MAX((LOG10($E61*1000)-'Reg L model'!Q52),0)))/100)),"")</f>
      </c>
      <c r="AB61" s="62"/>
      <c r="AC61" s="62">
        <f>IF(+$C61&gt;0,(SUM(+$C61*10^(+'Reg L model'!T52+'Reg L model'!U52*LOG10(+$C61*1000)+(+'Reg L model'!V52*(LOG10(+$C61*1000)^2)+'Reg L model'!W52*(LOG10(+$C61*1000)-'Reg L model'!Y52)*(MAX((LOG10(+$C61*1000)-'Reg L model'!Y52),0))+'Reg L model'!X52*(LOG10(+$C61*1000)-'Reg L model'!Z52)*MAX((LOG10($C61*1000)-'Reg L model'!Z52),0)))/100)),"")</f>
      </c>
      <c r="AD61" s="62"/>
      <c r="AE61" s="62">
        <f>IF(+$E61&gt;0,(SUM(+$E61*10^(+'Reg L model'!T52+'Reg L model'!U52*LOG10(+$E61*1000)+(+'Reg L model'!V52*(LOG10(+$E61*1000)^2)+'Reg L model'!W52*(LOG10(+$E61*1000)-'Reg L model'!Y52)*(MAX((LOG10(+$E61*1000)-'Reg L model'!Y52),0))+'Reg L model'!X52*(LOG10(+$E61*1000)-'Reg L model'!Z52)*MAX((LOG10($E61*1000)-'Reg L model'!Z52),0)))/100)),"")</f>
      </c>
    </row>
    <row r="62" spans="1:31" s="14" customFormat="1" ht="12.75" customHeight="1">
      <c r="A62" s="110" t="s">
        <v>111</v>
      </c>
      <c r="B62" s="116"/>
      <c r="C62" s="60"/>
      <c r="D62" s="78">
        <f>IF($C62&gt;0,IF(SUM($K62/+$C62)&gt;0.25,"*",""),"")</f>
      </c>
      <c r="E62" s="60"/>
      <c r="F62" s="78">
        <f>IF($E62&gt;0,IF(SUM($M62/+$E62)&gt;0.25,"*",""),"")</f>
      </c>
      <c r="G62" s="62">
        <f t="shared" si="11"/>
      </c>
      <c r="H62" s="78">
        <f t="shared" si="12"/>
      </c>
      <c r="I62" s="60"/>
      <c r="J62" s="78">
        <f t="shared" si="13"/>
      </c>
      <c r="K62" s="63">
        <f t="shared" si="14"/>
      </c>
      <c r="L62" s="52">
        <f t="shared" si="6"/>
      </c>
      <c r="M62" s="63">
        <f t="shared" si="15"/>
      </c>
      <c r="N62" s="52">
        <f t="shared" si="7"/>
      </c>
      <c r="O62" s="62">
        <f t="shared" si="16"/>
      </c>
      <c r="P62" s="52">
        <f t="shared" si="17"/>
      </c>
      <c r="Q62" s="62">
        <f t="shared" si="9"/>
      </c>
      <c r="R62" s="311">
        <f t="shared" si="10"/>
      </c>
      <c r="S62" s="78"/>
      <c r="T62" s="78"/>
      <c r="U62" s="62">
        <f>IF(+$C62&gt;0,(SUM(+$C62*10^(+'Reg L model'!B53+'Reg L model'!C53*LOG10(+$C62*1000)+(+'Reg L model'!D53*(LOG10(+$C62*1000)^2)+'Reg L model'!E53*(LOG10(+$C62*1000)-'Reg L model'!G53)*(MAX((LOG10(+$C62*1000)-'Reg L model'!G53),0))+'Reg L model'!F53*(LOG10(+$C62*1000)-'Reg L model'!H53)*MAX((LOG10($C62*1000)-'Reg L model'!H53),0)))/100)),"")</f>
      </c>
      <c r="V62" s="62"/>
      <c r="W62" s="62">
        <f>IF(+$E62&gt;0,(SUM(+$E62*10^(+'Reg L model'!B53+'Reg L model'!C53*LOG10(+$E62*1000)+(+'Reg L model'!D53*(LOG10(+$E62*1000)^2)+'Reg L model'!E53*(LOG10(+$E62*1000)-'Reg L model'!G53)*(MAX((LOG10(+$E62*1000)-'Reg L model'!G53),0))+'Reg L model'!F53*(LOG10(+$E62*1000)-'Reg L model'!H53)*MAX((LOG10($E62*1000)-'Reg L model'!H53),0)))/100)),"")</f>
      </c>
      <c r="X62" s="62"/>
      <c r="Y62" s="62">
        <f>IF(+$C62&gt;0,(SUM(+$C62*10^(+'Reg L model'!K53+'Reg L model'!L53*LOG10(+$C62*1000)+(+'Reg L model'!M53*(LOG10(+$C62*1000)^2)+'Reg L model'!N53*(LOG10(+$C62*1000)-'Reg L model'!P53)*(MAX((LOG10(+$C62*1000)-'Reg L model'!P53),0))+'Reg L model'!O53*(LOG10(+$C62*1000)-'Reg L model'!Q53)*MAX((LOG10($C62*1000)-'Reg L model'!Q53),0)))/100)),"")</f>
      </c>
      <c r="Z62" s="62"/>
      <c r="AA62" s="62">
        <f>IF(+$E62&gt;0,(SUM(+$E62*10^(+'Reg L model'!K53+'Reg L model'!L53*LOG10(+$E62*1000)+(+'Reg L model'!M53*(LOG10(+$E62*1000)^2)+'Reg L model'!N53*(LOG10(+$E62*1000)-'Reg L model'!P53)*(MAX((LOG10(+$E62*1000)-'Reg L model'!P53),0))+'Reg L model'!O53*(LOG10(+$E62*1000)-'Reg L model'!Q53)*MAX((LOG10($E62*1000)-'Reg L model'!Q53),0)))/100)),"")</f>
      </c>
      <c r="AB62" s="62"/>
      <c r="AC62" s="62">
        <f>IF(+$C62&gt;0,(SUM(+$C62*10^(+'Reg L model'!T53+'Reg L model'!U53*LOG10(+$C62*1000)+(+'Reg L model'!V53*(LOG10(+$C62*1000)^2)+'Reg L model'!W53*(LOG10(+$C62*1000)-'Reg L model'!Y53)*(MAX((LOG10(+$C62*1000)-'Reg L model'!Y53),0))+'Reg L model'!X53*(LOG10(+$C62*1000)-'Reg L model'!Z53)*MAX((LOG10($C62*1000)-'Reg L model'!Z53),0)))/100)),"")</f>
      </c>
      <c r="AD62" s="62"/>
      <c r="AE62" s="62">
        <f>IF(+$E62&gt;0,(SUM(+$E62*10^(+'Reg L model'!T53+'Reg L model'!U53*LOG10(+$E62*1000)+(+'Reg L model'!V53*(LOG10(+$E62*1000)^2)+'Reg L model'!W53*(LOG10(+$E62*1000)-'Reg L model'!Y53)*(MAX((LOG10(+$E62*1000)-'Reg L model'!Y53),0))+'Reg L model'!X53*(LOG10(+$E62*1000)-'Reg L model'!Z53)*MAX((LOG10($E62*1000)-'Reg L model'!Z53),0)))/100)),"")</f>
      </c>
    </row>
    <row r="63" spans="1:31" s="14" customFormat="1" ht="12.75" customHeight="1" thickBot="1">
      <c r="A63" s="110" t="s">
        <v>112</v>
      </c>
      <c r="B63" s="116"/>
      <c r="C63" s="61"/>
      <c r="D63" s="78">
        <f>IF($C63&gt;0,IF(SUM($K63/+$C63)&gt;0.25,"*",""),"")</f>
      </c>
      <c r="E63" s="61"/>
      <c r="F63" s="78">
        <f>IF($E63&gt;0,IF(SUM($M63/+$E63)&gt;0.25,"*",""),"")</f>
      </c>
      <c r="G63" s="62">
        <f t="shared" si="11"/>
      </c>
      <c r="H63" s="78">
        <f t="shared" si="12"/>
      </c>
      <c r="I63" s="61"/>
      <c r="J63" s="78">
        <f t="shared" si="13"/>
      </c>
      <c r="K63" s="63">
        <f t="shared" si="14"/>
      </c>
      <c r="L63" s="52">
        <f t="shared" si="6"/>
      </c>
      <c r="M63" s="63">
        <f t="shared" si="15"/>
      </c>
      <c r="N63" s="52">
        <f t="shared" si="7"/>
      </c>
      <c r="O63" s="62">
        <f t="shared" si="16"/>
      </c>
      <c r="P63" s="52">
        <f t="shared" si="17"/>
      </c>
      <c r="Q63" s="62">
        <f t="shared" si="9"/>
      </c>
      <c r="R63" s="311">
        <f t="shared" si="10"/>
      </c>
      <c r="S63" s="78"/>
      <c r="T63" s="78"/>
      <c r="U63" s="62">
        <f>IF(+$C63&gt;0,(SUM(+$C63*10^(+'Reg L model'!B54+'Reg L model'!C54*LOG10(+$C63*1000)+(+'Reg L model'!D54*(LOG10(+$C63*1000)^2)+'Reg L model'!E54*(LOG10(+$C63*1000)-'Reg L model'!G54)*(MAX((LOG10(+$C63*1000)-'Reg L model'!G54),0))+'Reg L model'!F54*(LOG10(+$C63*1000)-'Reg L model'!H54)*MAX((LOG10($C63*1000)-'Reg L model'!H54),0)))/100)),"")</f>
      </c>
      <c r="V63" s="62"/>
      <c r="W63" s="62">
        <f>IF(+$E63&gt;0,(SUM(+$E63*10^(+'Reg L model'!B54+'Reg L model'!C54*LOG10(+$E63*1000)+(+'Reg L model'!D54*(LOG10(+$E63*1000)^2)+'Reg L model'!E54*(LOG10(+$E63*1000)-'Reg L model'!G54)*(MAX((LOG10(+$E63*1000)-'Reg L model'!G54),0))+'Reg L model'!F54*(LOG10(+$E63*1000)-'Reg L model'!H54)*MAX((LOG10($E63*1000)-'Reg L model'!H54),0)))/100)),"")</f>
      </c>
      <c r="X63" s="62"/>
      <c r="Y63" s="62">
        <f>IF(+$C63&gt;0,(SUM(+$C63*10^(+'Reg L model'!K54+'Reg L model'!L54*LOG10(+$C63*1000)+(+'Reg L model'!M54*(LOG10(+$C63*1000)^2)+'Reg L model'!N54*(LOG10(+$C63*1000)-'Reg L model'!P54)*(MAX((LOG10(+$C63*1000)-'Reg L model'!P54),0))+'Reg L model'!O54*(LOG10(+$C63*1000)-'Reg L model'!Q54)*MAX((LOG10($C63*1000)-'Reg L model'!Q54),0)))/100)),"")</f>
      </c>
      <c r="Z63" s="62"/>
      <c r="AA63" s="62">
        <f>IF(+$E63&gt;0,(SUM(+$E63*10^(+'Reg L model'!K54+'Reg L model'!L54*LOG10(+$E63*1000)+(+'Reg L model'!M54*(LOG10(+$E63*1000)^2)+'Reg L model'!N54*(LOG10(+$E63*1000)-'Reg L model'!P54)*(MAX((LOG10(+$E63*1000)-'Reg L model'!P54),0))+'Reg L model'!O54*(LOG10(+$E63*1000)-'Reg L model'!Q54)*MAX((LOG10($E63*1000)-'Reg L model'!Q54),0)))/100)),"")</f>
      </c>
      <c r="AB63" s="62"/>
      <c r="AC63" s="62">
        <f>IF(+$C63&gt;0,(SUM(+$C63*10^(+'Reg L model'!T54+'Reg L model'!U54*LOG10(+$C63*1000)+(+'Reg L model'!V54*(LOG10(+$C63*1000)^2)+'Reg L model'!W54*(LOG10(+$C63*1000)-'Reg L model'!Y54)*(MAX((LOG10(+$C63*1000)-'Reg L model'!Y54),0))+'Reg L model'!X54*(LOG10(+$C63*1000)-'Reg L model'!Z54)*MAX((LOG10($C63*1000)-'Reg L model'!Z54),0)))/100)),"")</f>
      </c>
      <c r="AD63" s="62"/>
      <c r="AE63" s="62">
        <f>IF(+$E63&gt;0,(SUM(+$E63*10^(+'Reg L model'!T54+'Reg L model'!U54*LOG10(+$E63*1000)+(+'Reg L model'!V54*(LOG10(+$E63*1000)^2)+'Reg L model'!W54*(LOG10(+$E63*1000)-'Reg L model'!Y54)*(MAX((LOG10(+$E63*1000)-'Reg L model'!Y54),0))+'Reg L model'!X54*(LOG10(+$E63*1000)-'Reg L model'!Z54)*MAX((LOG10($E63*1000)-'Reg L model'!Z54),0)))/100)),"")</f>
      </c>
    </row>
    <row r="64" spans="1:31" s="14" customFormat="1" ht="22.5" customHeight="1" thickBot="1" thickTop="1">
      <c r="A64" s="283" t="s">
        <v>24</v>
      </c>
      <c r="B64" s="15"/>
      <c r="C64" s="62"/>
      <c r="D64" s="78"/>
      <c r="E64" s="62"/>
      <c r="F64" s="78"/>
      <c r="G64" s="62"/>
      <c r="H64" s="76"/>
      <c r="I64" s="62"/>
      <c r="J64" s="76"/>
      <c r="K64" s="63"/>
      <c r="L64" s="52"/>
      <c r="M64" s="63"/>
      <c r="N64" s="52"/>
      <c r="O64" s="62"/>
      <c r="P64" s="52"/>
      <c r="Q64" s="62"/>
      <c r="R64" s="311"/>
      <c r="S64" s="76"/>
      <c r="T64" s="76"/>
      <c r="U64" s="62"/>
      <c r="V64" s="62"/>
      <c r="W64" s="62"/>
      <c r="X64" s="62"/>
      <c r="Y64" s="62"/>
      <c r="Z64" s="62"/>
      <c r="AA64" s="62"/>
      <c r="AB64" s="62"/>
      <c r="AC64" s="62"/>
      <c r="AD64" s="62"/>
      <c r="AE64" s="62"/>
    </row>
    <row r="65" spans="1:31" s="14" customFormat="1" ht="12.75" customHeight="1" thickTop="1">
      <c r="A65" s="109" t="s">
        <v>168</v>
      </c>
      <c r="B65" s="109"/>
      <c r="C65" s="59"/>
      <c r="D65" s="78">
        <f>IF($C65&gt;0,IF(SUM($K65/+$C65)&gt;0.25,"*",""),"")</f>
      </c>
      <c r="E65" s="59"/>
      <c r="F65" s="78">
        <f>IF($E65&gt;0,IF(SUM($M65/+$E65)&gt;0.25,"*",""),"")</f>
      </c>
      <c r="G65" s="62">
        <f aca="true" t="shared" si="18" ref="G65:G82">IF($C$14="Unemployed",IF($E$14="Labour force",IF(+C65=0,IF(+E65=0,"","Col C please?"),IF(+E65=0,"Col C/Col E",+C65*100/+E65)),""),"")</f>
      </c>
      <c r="H65" s="78">
        <f aca="true" t="shared" si="19" ref="H65:H82">IF(SUM($G65)&gt;0,IF(SUM($O65)/SUM($G65)&gt;0.25,"*",""),"")</f>
      </c>
      <c r="I65" s="59"/>
      <c r="J65" s="78">
        <f aca="true" t="shared" si="20" ref="J65:J82">IF($I65&gt;0,IF(SUM($Q65/+$I65)&gt;0.25,"*",""),"")</f>
      </c>
      <c r="K65" s="63">
        <f aca="true" t="shared" si="21" ref="K65:K82">IF($C$10&gt;=36982,IF(OR(C$14="Employed",C$14="Labour force",C$14="Civilian population"),U65,IF(C$14="Unemployed",Y65,IF(C$14="Not in the labour force",AC65,""))),"")</f>
      </c>
      <c r="L65" s="52">
        <f t="shared" si="6"/>
      </c>
      <c r="M65" s="63">
        <f aca="true" t="shared" si="22" ref="M65:M82">IF($C$10&gt;=36982,IF(OR(E$14="Employed",E$14="Labour force",E$14="Civilian population"),W65,IF(E$14="Unemployed",AA65,IF(E$14="Not in the labour force",AE65,""))),"")</f>
      </c>
      <c r="N65" s="52">
        <f t="shared" si="7"/>
      </c>
      <c r="O65" s="62">
        <f aca="true" t="shared" si="23" ref="O65:O82">IF($C$10&gt;=36982,IF(SUM($G65)&gt;0,(SQRT((+$U65/+$C65*100)^2-(+$W65/+$E65*100)^2)*SUM($G65)/100),""),"")</f>
      </c>
      <c r="P65" s="52">
        <f aca="true" t="shared" si="24" ref="P65:P82">IF(SUM($G65)&gt;0,IF(SUM($O65)/SUM($G65)&gt;0.25,"*",""),"")</f>
      </c>
      <c r="Q65" s="62">
        <f t="shared" si="9"/>
      </c>
      <c r="R65" s="311">
        <f t="shared" si="10"/>
      </c>
      <c r="S65" s="78"/>
      <c r="T65" s="78"/>
      <c r="U65" s="62">
        <f>IF(+$C65&gt;0,(SUM(+$C65*10^(+'Reg L model'!B56+'Reg L model'!C56*LOG10(+$C65*1000)+(+'Reg L model'!D56*(LOG10(+$C65*1000)^2)+'Reg L model'!E56*(LOG10(+$C65*1000)-'Reg L model'!G56)*(MAX((LOG10(+$C65*1000)-'Reg L model'!G56),0))+'Reg L model'!F56*(LOG10(+$C65*1000)-'Reg L model'!H56)*MAX((LOG10($C65*1000)-'Reg L model'!H56),0)))/100)),"")</f>
      </c>
      <c r="V65" s="62"/>
      <c r="W65" s="62">
        <f>IF(+$E65&gt;0,(SUM(+$E65*10^(+'Reg L model'!B56+'Reg L model'!C56*LOG10(+$E65*1000)+(+'Reg L model'!D56*(LOG10(+$E65*1000)^2)+'Reg L model'!E56*(LOG10(+$E65*1000)-'Reg L model'!G56)*(MAX((LOG10(+$E65*1000)-'Reg L model'!G56),0))+'Reg L model'!F56*(LOG10(+$E65*1000)-'Reg L model'!H56)*MAX((LOG10($E65*1000)-'Reg L model'!H56),0)))/100)),"")</f>
      </c>
      <c r="X65" s="62"/>
      <c r="Y65" s="62">
        <f>IF(+$C65&gt;0,(SUM(+$C65*10^(+'Reg L model'!K56+'Reg L model'!L56*LOG10(+$C65*1000)+(+'Reg L model'!M56*(LOG10(+$C65*1000)^2)+'Reg L model'!N56*(LOG10(+$C65*1000)-'Reg L model'!P56)*(MAX((LOG10(+$C65*1000)-'Reg L model'!P56),0))+'Reg L model'!O56*(LOG10(+$C65*1000)-'Reg L model'!Q56)*MAX((LOG10($C65*1000)-'Reg L model'!Q56),0)))/100)),"")</f>
      </c>
      <c r="Z65" s="62"/>
      <c r="AA65" s="62">
        <f>IF(+$E65&gt;0,(SUM(+$E65*10^(+'Reg L model'!K56+'Reg L model'!L56*LOG10(+$E65*1000)+(+'Reg L model'!M56*(LOG10(+$E65*1000)^2)+'Reg L model'!N56*(LOG10(+$E65*1000)-'Reg L model'!P56)*(MAX((LOG10(+$E65*1000)-'Reg L model'!P56),0))+'Reg L model'!O56*(LOG10(+$E65*1000)-'Reg L model'!Q56)*MAX((LOG10($E65*1000)-'Reg L model'!Q56),0)))/100)),"")</f>
      </c>
      <c r="AB65" s="62"/>
      <c r="AC65" s="62">
        <f>IF(+$C65&gt;0,(SUM(+$C65*10^(+'Reg L model'!T56+'Reg L model'!U56*LOG10(+$C65*1000)+(+'Reg L model'!V56*(LOG10(+$C65*1000)^2)+'Reg L model'!W56*(LOG10(+$C65*1000)-'Reg L model'!Y56)*(MAX((LOG10(+$C65*1000)-'Reg L model'!Y56),0))+'Reg L model'!X56*(LOG10(+$C65*1000)-'Reg L model'!Z56)*MAX((LOG10($C65*1000)-'Reg L model'!Z56),0)))/100)),"")</f>
      </c>
      <c r="AD65" s="62"/>
      <c r="AE65" s="62">
        <f>IF(+$E65&gt;0,(SUM(+$E65*10^(+'Reg L model'!T56+'Reg L model'!U56*LOG10(+$E65*1000)+(+'Reg L model'!V56*(LOG10(+$E65*1000)^2)+'Reg L model'!W56*(LOG10(+$E65*1000)-'Reg L model'!Y56)*(MAX((LOG10(+$E65*1000)-'Reg L model'!Y56),0))+'Reg L model'!X56*(LOG10(+$E65*1000)-'Reg L model'!Z56)*MAX((LOG10($E65*1000)-'Reg L model'!Z56),0)))/100)),"")</f>
      </c>
    </row>
    <row r="66" spans="1:31" s="14" customFormat="1" ht="12.75" customHeight="1">
      <c r="A66" s="110" t="s">
        <v>113</v>
      </c>
      <c r="B66" s="110"/>
      <c r="C66" s="60"/>
      <c r="D66" s="78">
        <f>IF($C66&gt;0,IF(SUM($K66/+$C66)&gt;0.25,"*",""),"")</f>
      </c>
      <c r="E66" s="60"/>
      <c r="F66" s="78">
        <f>IF($E66&gt;0,IF(SUM($M66/+$E66)&gt;0.25,"*",""),"")</f>
      </c>
      <c r="G66" s="62">
        <f t="shared" si="18"/>
      </c>
      <c r="H66" s="78">
        <f t="shared" si="19"/>
      </c>
      <c r="I66" s="60"/>
      <c r="J66" s="78">
        <f t="shared" si="20"/>
      </c>
      <c r="K66" s="63">
        <f t="shared" si="21"/>
      </c>
      <c r="L66" s="52">
        <f t="shared" si="6"/>
      </c>
      <c r="M66" s="63">
        <f t="shared" si="22"/>
      </c>
      <c r="N66" s="52">
        <f t="shared" si="7"/>
      </c>
      <c r="O66" s="62">
        <f t="shared" si="23"/>
      </c>
      <c r="P66" s="52">
        <f t="shared" si="24"/>
      </c>
      <c r="Q66" s="62">
        <f t="shared" si="9"/>
      </c>
      <c r="R66" s="311">
        <f t="shared" si="10"/>
      </c>
      <c r="S66" s="78"/>
      <c r="T66" s="78"/>
      <c r="U66" s="62">
        <f>IF(+$C66&gt;0,(SUM(+$C66*10^(+'Reg L model'!B57+'Reg L model'!C57*LOG10(+$C66*1000)+(+'Reg L model'!D57*(LOG10(+$C66*1000)^2)+'Reg L model'!E57*(LOG10(+$C66*1000)-'Reg L model'!G57)*(MAX((LOG10(+$C66*1000)-'Reg L model'!G57),0))+'Reg L model'!F57*(LOG10(+$C66*1000)-'Reg L model'!H57)*MAX((LOG10($C66*1000)-'Reg L model'!H57),0)))/100)),"")</f>
      </c>
      <c r="V66" s="62"/>
      <c r="W66" s="62">
        <f>IF(+$E66&gt;0,(SUM(+$E66*10^(+'Reg L model'!B57+'Reg L model'!C57*LOG10(+$E66*1000)+(+'Reg L model'!D57*(LOG10(+$E66*1000)^2)+'Reg L model'!E57*(LOG10(+$E66*1000)-'Reg L model'!G57)*(MAX((LOG10(+$E66*1000)-'Reg L model'!G57),0))+'Reg L model'!F57*(LOG10(+$E66*1000)-'Reg L model'!H57)*MAX((LOG10($E66*1000)-'Reg L model'!H57),0)))/100)),"")</f>
      </c>
      <c r="X66" s="62"/>
      <c r="Y66" s="62">
        <f>IF(+$C66&gt;0,(SUM(+$C66*10^(+'Reg L model'!K57+'Reg L model'!L57*LOG10(+$C66*1000)+(+'Reg L model'!M57*(LOG10(+$C66*1000)^2)+'Reg L model'!N57*(LOG10(+$C66*1000)-'Reg L model'!P57)*(MAX((LOG10(+$C66*1000)-'Reg L model'!P57),0))+'Reg L model'!O57*(LOG10(+$C66*1000)-'Reg L model'!Q57)*MAX((LOG10($C66*1000)-'Reg L model'!Q57),0)))/100)),"")</f>
      </c>
      <c r="Z66" s="62"/>
      <c r="AA66" s="62">
        <f>IF(+$E66&gt;0,(SUM(+$E66*10^(+'Reg L model'!K57+'Reg L model'!L57*LOG10(+$E66*1000)+(+'Reg L model'!M57*(LOG10(+$E66*1000)^2)+'Reg L model'!N57*(LOG10(+$E66*1000)-'Reg L model'!P57)*(MAX((LOG10(+$E66*1000)-'Reg L model'!P57),0))+'Reg L model'!O57*(LOG10(+$E66*1000)-'Reg L model'!Q57)*MAX((LOG10($E66*1000)-'Reg L model'!Q57),0)))/100)),"")</f>
      </c>
      <c r="AB66" s="62"/>
      <c r="AC66" s="62">
        <f>IF(+$C66&gt;0,(SUM(+$C66*10^(+'Reg L model'!T57+'Reg L model'!U57*LOG10(+$C66*1000)+(+'Reg L model'!V57*(LOG10(+$C66*1000)^2)+'Reg L model'!W57*(LOG10(+$C66*1000)-'Reg L model'!Y57)*(MAX((LOG10(+$C66*1000)-'Reg L model'!Y57),0))+'Reg L model'!X57*(LOG10(+$C66*1000)-'Reg L model'!Z57)*MAX((LOG10($C66*1000)-'Reg L model'!Z57),0)))/100)),"")</f>
      </c>
      <c r="AD66" s="62"/>
      <c r="AE66" s="62">
        <f>IF(+$E66&gt;0,(SUM(+$E66*10^(+'Reg L model'!T57+'Reg L model'!U57*LOG10(+$E66*1000)+(+'Reg L model'!V57*(LOG10(+$E66*1000)^2)+'Reg L model'!W57*(LOG10(+$E66*1000)-'Reg L model'!Y57)*(MAX((LOG10(+$E66*1000)-'Reg L model'!Y57),0))+'Reg L model'!X57*(LOG10(+$E66*1000)-'Reg L model'!Z57)*MAX((LOG10($E66*1000)-'Reg L model'!Z57),0)))/100)),"")</f>
      </c>
    </row>
    <row r="67" spans="1:31" s="14" customFormat="1" ht="12.75" customHeight="1">
      <c r="A67" s="110" t="s">
        <v>114</v>
      </c>
      <c r="B67" s="110"/>
      <c r="C67" s="60"/>
      <c r="D67" s="78">
        <f>IF($C67&gt;0,IF(SUM($K67/+$C67)&gt;0.25,"*",""),"")</f>
      </c>
      <c r="E67" s="60"/>
      <c r="F67" s="78">
        <f>IF($E67&gt;0,IF(SUM($M67/+$E67)&gt;0.25,"*",""),"")</f>
      </c>
      <c r="G67" s="62">
        <f t="shared" si="18"/>
      </c>
      <c r="H67" s="78">
        <f t="shared" si="19"/>
      </c>
      <c r="I67" s="60"/>
      <c r="J67" s="78">
        <f t="shared" si="20"/>
      </c>
      <c r="K67" s="63">
        <f t="shared" si="21"/>
      </c>
      <c r="L67" s="52">
        <f t="shared" si="6"/>
      </c>
      <c r="M67" s="63">
        <f t="shared" si="22"/>
      </c>
      <c r="N67" s="52">
        <f t="shared" si="7"/>
      </c>
      <c r="O67" s="62">
        <f t="shared" si="23"/>
      </c>
      <c r="P67" s="52">
        <f t="shared" si="24"/>
      </c>
      <c r="Q67" s="62">
        <f t="shared" si="9"/>
      </c>
      <c r="R67" s="311">
        <f t="shared" si="10"/>
      </c>
      <c r="S67" s="78"/>
      <c r="T67" s="78"/>
      <c r="U67" s="62">
        <f>IF(+$C67&gt;0,(SUM(+$C67*10^(+'Reg L model'!B58+'Reg L model'!C58*LOG10(+$C67*1000)+(+'Reg L model'!D58*(LOG10(+$C67*1000)^2)+'Reg L model'!E58*(LOG10(+$C67*1000)-'Reg L model'!G58)*(MAX((LOG10(+$C67*1000)-'Reg L model'!G58),0))+'Reg L model'!F58*(LOG10(+$C67*1000)-'Reg L model'!H58)*MAX((LOG10($C67*1000)-'Reg L model'!H58),0)))/100)),"")</f>
      </c>
      <c r="V67" s="62"/>
      <c r="W67" s="62">
        <f>IF(+$E67&gt;0,(SUM(+$E67*10^(+'Reg L model'!B58+'Reg L model'!C58*LOG10(+$E67*1000)+(+'Reg L model'!D58*(LOG10(+$E67*1000)^2)+'Reg L model'!E58*(LOG10(+$E67*1000)-'Reg L model'!G58)*(MAX((LOG10(+$E67*1000)-'Reg L model'!G58),0))+'Reg L model'!F58*(LOG10(+$E67*1000)-'Reg L model'!H58)*MAX((LOG10($E67*1000)-'Reg L model'!H58),0)))/100)),"")</f>
      </c>
      <c r="X67" s="62"/>
      <c r="Y67" s="62">
        <f>IF(+$C67&gt;0,(SUM(+$C67*10^(+'Reg L model'!K58+'Reg L model'!L58*LOG10(+$C67*1000)+(+'Reg L model'!M58*(LOG10(+$C67*1000)^2)+'Reg L model'!N58*(LOG10(+$C67*1000)-'Reg L model'!P58)*(MAX((LOG10(+$C67*1000)-'Reg L model'!P58),0))+'Reg L model'!O58*(LOG10(+$C67*1000)-'Reg L model'!Q58)*MAX((LOG10($C67*1000)-'Reg L model'!Q58),0)))/100)),"")</f>
      </c>
      <c r="Z67" s="62"/>
      <c r="AA67" s="62">
        <f>IF(+$E67&gt;0,(SUM(+$E67*10^(+'Reg L model'!K58+'Reg L model'!L58*LOG10(+$E67*1000)+(+'Reg L model'!M58*(LOG10(+$E67*1000)^2)+'Reg L model'!N58*(LOG10(+$E67*1000)-'Reg L model'!P58)*(MAX((LOG10(+$E67*1000)-'Reg L model'!P58),0))+'Reg L model'!O58*(LOG10(+$E67*1000)-'Reg L model'!Q58)*MAX((LOG10($E67*1000)-'Reg L model'!Q58),0)))/100)),"")</f>
      </c>
      <c r="AB67" s="62"/>
      <c r="AC67" s="62">
        <f>IF(+$C67&gt;0,(SUM(+$C67*10^(+'Reg L model'!T58+'Reg L model'!U58*LOG10(+$C67*1000)+(+'Reg L model'!V58*(LOG10(+$C67*1000)^2)+'Reg L model'!W58*(LOG10(+$C67*1000)-'Reg L model'!Y58)*(MAX((LOG10(+$C67*1000)-'Reg L model'!Y58),0))+'Reg L model'!X58*(LOG10(+$C67*1000)-'Reg L model'!Z58)*MAX((LOG10($C67*1000)-'Reg L model'!Z58),0)))/100)),"")</f>
      </c>
      <c r="AD67" s="62"/>
      <c r="AE67" s="62">
        <f>IF(+$E67&gt;0,(SUM(+$E67*10^(+'Reg L model'!T58+'Reg L model'!U58*LOG10(+$E67*1000)+(+'Reg L model'!V58*(LOG10(+$E67*1000)^2)+'Reg L model'!W58*(LOG10(+$E67*1000)-'Reg L model'!Y58)*(MAX((LOG10(+$E67*1000)-'Reg L model'!Y58),0))+'Reg L model'!X58*(LOG10(+$E67*1000)-'Reg L model'!Z58)*MAX((LOG10($E67*1000)-'Reg L model'!Z58),0)))/100)),"")</f>
      </c>
    </row>
    <row r="68" spans="1:31" s="14" customFormat="1" ht="12.75" customHeight="1">
      <c r="A68" s="110" t="s">
        <v>188</v>
      </c>
      <c r="B68" s="110"/>
      <c r="C68" s="60"/>
      <c r="D68" s="78">
        <f>IF($C68&gt;0,IF(SUM($K68/+$C68)&gt;0.25,"*",""),"")</f>
      </c>
      <c r="E68" s="60"/>
      <c r="F68" s="78">
        <f>IF($E68&gt;0,IF(SUM($M68/+$E68)&gt;0.25,"*",""),"")</f>
      </c>
      <c r="G68" s="62">
        <f t="shared" si="18"/>
      </c>
      <c r="H68" s="78">
        <f t="shared" si="19"/>
      </c>
      <c r="I68" s="60"/>
      <c r="J68" s="78">
        <f t="shared" si="20"/>
      </c>
      <c r="K68" s="63">
        <f t="shared" si="21"/>
      </c>
      <c r="L68" s="52">
        <f t="shared" si="6"/>
      </c>
      <c r="M68" s="63">
        <f t="shared" si="22"/>
      </c>
      <c r="N68" s="52">
        <f t="shared" si="7"/>
      </c>
      <c r="O68" s="62">
        <f t="shared" si="23"/>
      </c>
      <c r="P68" s="52">
        <f t="shared" si="24"/>
      </c>
      <c r="Q68" s="62">
        <f t="shared" si="9"/>
      </c>
      <c r="R68" s="311">
        <f t="shared" si="10"/>
      </c>
      <c r="S68" s="78"/>
      <c r="T68" s="78"/>
      <c r="U68" s="62">
        <f>IF(+$C68&gt;0,(SUM(+$C68*10^(+'Reg L model'!B59+'Reg L model'!C59*LOG10(+$C68*1000)+(+'Reg L model'!D59*(LOG10(+$C68*1000)^2)+'Reg L model'!E59*(LOG10(+$C68*1000)-'Reg L model'!G59)*(MAX((LOG10(+$C68*1000)-'Reg L model'!G59),0))+'Reg L model'!F59*(LOG10(+$C68*1000)-'Reg L model'!H59)*MAX((LOG10($C68*1000)-'Reg L model'!H59),0)))/100)),"")</f>
      </c>
      <c r="V68" s="62"/>
      <c r="W68" s="62">
        <f>IF(+$E68&gt;0,(SUM(+$E68*10^(+'Reg L model'!B59+'Reg L model'!C59*LOG10(+$E68*1000)+(+'Reg L model'!D59*(LOG10(+$E68*1000)^2)+'Reg L model'!E59*(LOG10(+$E68*1000)-'Reg L model'!G59)*(MAX((LOG10(+$E68*1000)-'Reg L model'!G59),0))+'Reg L model'!F59*(LOG10(+$E68*1000)-'Reg L model'!H59)*MAX((LOG10($E68*1000)-'Reg L model'!H59),0)))/100)),"")</f>
      </c>
      <c r="X68" s="62"/>
      <c r="Y68" s="62">
        <f>IF(+$C68&gt;0,(SUM(+$C68*10^(+'Reg L model'!K59+'Reg L model'!L59*LOG10(+$C68*1000)+(+'Reg L model'!M59*(LOG10(+$C68*1000)^2)+'Reg L model'!N59*(LOG10(+$C68*1000)-'Reg L model'!P59)*(MAX((LOG10(+$C68*1000)-'Reg L model'!P59),0))+'Reg L model'!O59*(LOG10(+$C68*1000)-'Reg L model'!Q59)*MAX((LOG10($C68*1000)-'Reg L model'!Q59),0)))/100)),"")</f>
      </c>
      <c r="Z68" s="62"/>
      <c r="AA68" s="62">
        <f>IF(+$E68&gt;0,(SUM(+$E68*10^(+'Reg L model'!K59+'Reg L model'!L59*LOG10(+$E68*1000)+(+'Reg L model'!M59*(LOG10(+$E68*1000)^2)+'Reg L model'!N59*(LOG10(+$E68*1000)-'Reg L model'!P59)*(MAX((LOG10(+$E68*1000)-'Reg L model'!P59),0))+'Reg L model'!O59*(LOG10(+$E68*1000)-'Reg L model'!Q59)*MAX((LOG10($E68*1000)-'Reg L model'!Q59),0)))/100)),"")</f>
      </c>
      <c r="AB68" s="62"/>
      <c r="AC68" s="62">
        <f>IF(+$C68&gt;0,(SUM(+$C68*10^(+'Reg L model'!T59+'Reg L model'!U59*LOG10(+$C68*1000)+(+'Reg L model'!V59*(LOG10(+$C68*1000)^2)+'Reg L model'!W59*(LOG10(+$C68*1000)-'Reg L model'!Y59)*(MAX((LOG10(+$C68*1000)-'Reg L model'!Y59),0))+'Reg L model'!X59*(LOG10(+$C68*1000)-'Reg L model'!Z59)*MAX((LOG10($C68*1000)-'Reg L model'!Z59),0)))/100)),"")</f>
      </c>
      <c r="AD68" s="62"/>
      <c r="AE68" s="62">
        <f>IF(+$E68&gt;0,(SUM(+$E68*10^(+'Reg L model'!T59+'Reg L model'!U59*LOG10(+$E68*1000)+(+'Reg L model'!V59*(LOG10(+$E68*1000)^2)+'Reg L model'!W59*(LOG10(+$E68*1000)-'Reg L model'!Y59)*(MAX((LOG10(+$E68*1000)-'Reg L model'!Y59),0))+'Reg L model'!X59*(LOG10(+$E68*1000)-'Reg L model'!Z59)*MAX((LOG10($E68*1000)-'Reg L model'!Z59),0)))/100)),"")</f>
      </c>
    </row>
    <row r="69" spans="1:31" s="14" customFormat="1" ht="12.75" customHeight="1">
      <c r="A69" s="111" t="s">
        <v>115</v>
      </c>
      <c r="B69" s="111"/>
      <c r="C69" s="60"/>
      <c r="D69" s="78">
        <f>IF($C69&gt;0,IF(SUM($K69/+$C69)&gt;0.25,"*",""),"")</f>
      </c>
      <c r="E69" s="60"/>
      <c r="F69" s="78">
        <f>IF($E69&gt;0,IF(SUM($M69/+$E69)&gt;0.25,"*",""),"")</f>
      </c>
      <c r="G69" s="62">
        <f t="shared" si="18"/>
      </c>
      <c r="H69" s="78">
        <f t="shared" si="19"/>
      </c>
      <c r="I69" s="60"/>
      <c r="J69" s="78">
        <f t="shared" si="20"/>
      </c>
      <c r="K69" s="63">
        <f t="shared" si="21"/>
      </c>
      <c r="L69" s="52">
        <f t="shared" si="6"/>
      </c>
      <c r="M69" s="63">
        <f t="shared" si="22"/>
      </c>
      <c r="N69" s="52">
        <f t="shared" si="7"/>
      </c>
      <c r="O69" s="62">
        <f t="shared" si="23"/>
      </c>
      <c r="P69" s="52">
        <f t="shared" si="24"/>
      </c>
      <c r="Q69" s="62">
        <f t="shared" si="9"/>
      </c>
      <c r="R69" s="311">
        <f t="shared" si="10"/>
      </c>
      <c r="S69" s="78"/>
      <c r="T69" s="78"/>
      <c r="U69" s="62">
        <f>IF(+$C69&gt;0,(SUM(+$C69*10^(+'Reg L model'!B60+'Reg L model'!C60*LOG10(+$C69*1000)+(+'Reg L model'!D60*(LOG10(+$C69*1000)^2)+'Reg L model'!E60*(LOG10(+$C69*1000)-'Reg L model'!G60)*(MAX((LOG10(+$C69*1000)-'Reg L model'!G60),0))+'Reg L model'!F60*(LOG10(+$C69*1000)-'Reg L model'!H60)*MAX((LOG10($C69*1000)-'Reg L model'!H60),0)))/100)),"")</f>
      </c>
      <c r="V69" s="62"/>
      <c r="W69" s="62">
        <f>IF(+$E69&gt;0,(SUM(+$E69*10^(+'Reg L model'!B60+'Reg L model'!C60*LOG10(+$E69*1000)+(+'Reg L model'!D60*(LOG10(+$E69*1000)^2)+'Reg L model'!E60*(LOG10(+$E69*1000)-'Reg L model'!G60)*(MAX((LOG10(+$E69*1000)-'Reg L model'!G60),0))+'Reg L model'!F60*(LOG10(+$E69*1000)-'Reg L model'!H60)*MAX((LOG10($E69*1000)-'Reg L model'!H60),0)))/100)),"")</f>
      </c>
      <c r="X69" s="62"/>
      <c r="Y69" s="62">
        <f>IF(+$C69&gt;0,(SUM(+$C69*10^(+'Reg L model'!K60+'Reg L model'!L60*LOG10(+$C69*1000)+(+'Reg L model'!M60*(LOG10(+$C69*1000)^2)+'Reg L model'!N60*(LOG10(+$C69*1000)-'Reg L model'!P60)*(MAX((LOG10(+$C69*1000)-'Reg L model'!P60),0))+'Reg L model'!O60*(LOG10(+$C69*1000)-'Reg L model'!Q60)*MAX((LOG10($C69*1000)-'Reg L model'!Q60),0)))/100)),"")</f>
      </c>
      <c r="Z69" s="62"/>
      <c r="AA69" s="62">
        <f>IF(+$E69&gt;0,(SUM(+$E69*10^(+'Reg L model'!K60+'Reg L model'!L60*LOG10(+$E69*1000)+(+'Reg L model'!M60*(LOG10(+$E69*1000)^2)+'Reg L model'!N60*(LOG10(+$E69*1000)-'Reg L model'!P60)*(MAX((LOG10(+$E69*1000)-'Reg L model'!P60),0))+'Reg L model'!O60*(LOG10(+$E69*1000)-'Reg L model'!Q60)*MAX((LOG10($E69*1000)-'Reg L model'!Q60),0)))/100)),"")</f>
      </c>
      <c r="AB69" s="62"/>
      <c r="AC69" s="62">
        <f>IF(+$C69&gt;0,(SUM(+$C69*10^(+'Reg L model'!T60+'Reg L model'!U60*LOG10(+$C69*1000)+(+'Reg L model'!V60*(LOG10(+$C69*1000)^2)+'Reg L model'!W60*(LOG10(+$C69*1000)-'Reg L model'!Y60)*(MAX((LOG10(+$C69*1000)-'Reg L model'!Y60),0))+'Reg L model'!X60*(LOG10(+$C69*1000)-'Reg L model'!Z60)*MAX((LOG10($C69*1000)-'Reg L model'!Z60),0)))/100)),"")</f>
      </c>
      <c r="AD69" s="62"/>
      <c r="AE69" s="62">
        <f>IF(+$E69&gt;0,(SUM(+$E69*10^(+'Reg L model'!T60+'Reg L model'!U60*LOG10(+$E69*1000)+(+'Reg L model'!V60*(LOG10(+$E69*1000)^2)+'Reg L model'!W60*(LOG10(+$E69*1000)-'Reg L model'!Y60)*(MAX((LOG10(+$E69*1000)-'Reg L model'!Y60),0))+'Reg L model'!X60*(LOG10(+$E69*1000)-'Reg L model'!Z60)*MAX((LOG10($E69*1000)-'Reg L model'!Z60),0)))/100)),"")</f>
      </c>
    </row>
    <row r="70" spans="1:31" s="14" customFormat="1" ht="12.75" customHeight="1">
      <c r="A70" s="111" t="s">
        <v>189</v>
      </c>
      <c r="B70" s="111"/>
      <c r="C70" s="60"/>
      <c r="D70" s="78">
        <f>IF($C70&gt;0,IF(SUM($K70/+$C70)&gt;0.25,"*",""),"")</f>
      </c>
      <c r="E70" s="60"/>
      <c r="F70" s="78">
        <f>IF($E70&gt;0,IF(SUM($M70/+$E70)&gt;0.25,"*",""),"")</f>
      </c>
      <c r="G70" s="62">
        <f t="shared" si="18"/>
      </c>
      <c r="H70" s="78">
        <f t="shared" si="19"/>
      </c>
      <c r="I70" s="60"/>
      <c r="J70" s="78">
        <f t="shared" si="20"/>
      </c>
      <c r="K70" s="63">
        <f t="shared" si="21"/>
      </c>
      <c r="L70" s="52">
        <f t="shared" si="6"/>
      </c>
      <c r="M70" s="63">
        <f t="shared" si="22"/>
      </c>
      <c r="N70" s="52">
        <f t="shared" si="7"/>
      </c>
      <c r="O70" s="62">
        <f t="shared" si="23"/>
      </c>
      <c r="P70" s="52">
        <f t="shared" si="24"/>
      </c>
      <c r="Q70" s="62">
        <f t="shared" si="9"/>
      </c>
      <c r="R70" s="311">
        <f t="shared" si="10"/>
      </c>
      <c r="S70" s="78"/>
      <c r="T70" s="78"/>
      <c r="U70" s="62">
        <f>IF(+$C70&gt;0,(SUM(+$C70*10^(+'Reg L model'!B61+'Reg L model'!C61*LOG10(+$C70*1000)+(+'Reg L model'!D61*(LOG10(+$C70*1000)^2)+'Reg L model'!E61*(LOG10(+$C70*1000)-'Reg L model'!G61)*(MAX((LOG10(+$C70*1000)-'Reg L model'!G61),0))+'Reg L model'!F61*(LOG10(+$C70*1000)-'Reg L model'!H61)*MAX((LOG10($C70*1000)-'Reg L model'!H61),0)))/100)),"")</f>
      </c>
      <c r="V70" s="62"/>
      <c r="W70" s="62">
        <f>IF(+$E70&gt;0,(SUM(+$E70*10^(+'Reg L model'!B61+'Reg L model'!C61*LOG10(+$E70*1000)+(+'Reg L model'!D61*(LOG10(+$E70*1000)^2)+'Reg L model'!E61*(LOG10(+$E70*1000)-'Reg L model'!G61)*(MAX((LOG10(+$E70*1000)-'Reg L model'!G61),0))+'Reg L model'!F61*(LOG10(+$E70*1000)-'Reg L model'!H61)*MAX((LOG10($E70*1000)-'Reg L model'!H61),0)))/100)),"")</f>
      </c>
      <c r="X70" s="62"/>
      <c r="Y70" s="62">
        <f>IF(+$C70&gt;0,(SUM(+$C70*10^(+'Reg L model'!K61+'Reg L model'!L61*LOG10(+$C70*1000)+(+'Reg L model'!M61*(LOG10(+$C70*1000)^2)+'Reg L model'!N61*(LOG10(+$C70*1000)-'Reg L model'!P61)*(MAX((LOG10(+$C70*1000)-'Reg L model'!P61),0))+'Reg L model'!O61*(LOG10(+$C70*1000)-'Reg L model'!Q61)*MAX((LOG10($C70*1000)-'Reg L model'!Q61),0)))/100)),"")</f>
      </c>
      <c r="Z70" s="62"/>
      <c r="AA70" s="62">
        <f>IF(+$E70&gt;0,(SUM(+$E70*10^(+'Reg L model'!K61+'Reg L model'!L61*LOG10(+$E70*1000)+(+'Reg L model'!M61*(LOG10(+$E70*1000)^2)+'Reg L model'!N61*(LOG10(+$E70*1000)-'Reg L model'!P61)*(MAX((LOG10(+$E70*1000)-'Reg L model'!P61),0))+'Reg L model'!O61*(LOG10(+$E70*1000)-'Reg L model'!Q61)*MAX((LOG10($E70*1000)-'Reg L model'!Q61),0)))/100)),"")</f>
      </c>
      <c r="AB70" s="62"/>
      <c r="AC70" s="62">
        <f>IF(+$C70&gt;0,(SUM(+$C70*10^(+'Reg L model'!T61+'Reg L model'!U61*LOG10(+$C70*1000)+(+'Reg L model'!V61*(LOG10(+$C70*1000)^2)+'Reg L model'!W61*(LOG10(+$C70*1000)-'Reg L model'!Y61)*(MAX((LOG10(+$C70*1000)-'Reg L model'!Y61),0))+'Reg L model'!X61*(LOG10(+$C70*1000)-'Reg L model'!Z61)*MAX((LOG10($C70*1000)-'Reg L model'!Z61),0)))/100)),"")</f>
      </c>
      <c r="AD70" s="62"/>
      <c r="AE70" s="62">
        <f>IF(+$E70&gt;0,(SUM(+$E70*10^(+'Reg L model'!T61+'Reg L model'!U61*LOG10(+$E70*1000)+(+'Reg L model'!V61*(LOG10(+$E70*1000)^2)+'Reg L model'!W61*(LOG10(+$E70*1000)-'Reg L model'!Y61)*(MAX((LOG10(+$E70*1000)-'Reg L model'!Y61),0))+'Reg L model'!X61*(LOG10(+$E70*1000)-'Reg L model'!Z61)*MAX((LOG10($E70*1000)-'Reg L model'!Z61),0)))/100)),"")</f>
      </c>
    </row>
    <row r="71" spans="1:31" s="14" customFormat="1" ht="12.75" customHeight="1">
      <c r="A71" s="110" t="s">
        <v>190</v>
      </c>
      <c r="B71" s="110"/>
      <c r="C71" s="60"/>
      <c r="D71" s="78">
        <f>IF($C71&gt;0,IF(SUM($K71/+$C71)&gt;0.25,"*",""),"")</f>
      </c>
      <c r="E71" s="60"/>
      <c r="F71" s="78">
        <f>IF($E71&gt;0,IF(SUM($M71/+$E71)&gt;0.25,"*",""),"")</f>
      </c>
      <c r="G71" s="62">
        <f t="shared" si="18"/>
      </c>
      <c r="H71" s="78">
        <f t="shared" si="19"/>
      </c>
      <c r="I71" s="60"/>
      <c r="J71" s="78">
        <f t="shared" si="20"/>
      </c>
      <c r="K71" s="63">
        <f t="shared" si="21"/>
      </c>
      <c r="L71" s="52">
        <f t="shared" si="6"/>
      </c>
      <c r="M71" s="63">
        <f t="shared" si="22"/>
      </c>
      <c r="N71" s="52">
        <f t="shared" si="7"/>
      </c>
      <c r="O71" s="62">
        <f t="shared" si="23"/>
      </c>
      <c r="P71" s="52">
        <f t="shared" si="24"/>
      </c>
      <c r="Q71" s="62">
        <f t="shared" si="9"/>
      </c>
      <c r="R71" s="311">
        <f t="shared" si="10"/>
      </c>
      <c r="S71" s="78"/>
      <c r="T71" s="78"/>
      <c r="U71" s="62">
        <f>IF(+$C71&gt;0,(SUM(+$C71*10^(+'Reg L model'!B62+'Reg L model'!C62*LOG10(+$C71*1000)+(+'Reg L model'!D62*(LOG10(+$C71*1000)^2)+'Reg L model'!E62*(LOG10(+$C71*1000)-'Reg L model'!G62)*(MAX((LOG10(+$C71*1000)-'Reg L model'!G62),0))+'Reg L model'!F62*(LOG10(+$C71*1000)-'Reg L model'!H62)*MAX((LOG10($C71*1000)-'Reg L model'!H62),0)))/100)),"")</f>
      </c>
      <c r="V71" s="62"/>
      <c r="W71" s="62">
        <f>IF(+$E71&gt;0,(SUM(+$E71*10^(+'Reg L model'!B62+'Reg L model'!C62*LOG10(+$E71*1000)+(+'Reg L model'!D62*(LOG10(+$E71*1000)^2)+'Reg L model'!E62*(LOG10(+$E71*1000)-'Reg L model'!G62)*(MAX((LOG10(+$E71*1000)-'Reg L model'!G62),0))+'Reg L model'!F62*(LOG10(+$E71*1000)-'Reg L model'!H62)*MAX((LOG10($E71*1000)-'Reg L model'!H62),0)))/100)),"")</f>
      </c>
      <c r="X71" s="62"/>
      <c r="Y71" s="62">
        <f>IF(+$C71&gt;0,(SUM(+$C71*10^(+'Reg L model'!K62+'Reg L model'!L62*LOG10(+$C71*1000)+(+'Reg L model'!M62*(LOG10(+$C71*1000)^2)+'Reg L model'!N62*(LOG10(+$C71*1000)-'Reg L model'!P62)*(MAX((LOG10(+$C71*1000)-'Reg L model'!P62),0))+'Reg L model'!O62*(LOG10(+$C71*1000)-'Reg L model'!Q62)*MAX((LOG10($C71*1000)-'Reg L model'!Q62),0)))/100)),"")</f>
      </c>
      <c r="Z71" s="62"/>
      <c r="AA71" s="62">
        <f>IF(+$E71&gt;0,(SUM(+$E71*10^(+'Reg L model'!K62+'Reg L model'!L62*LOG10(+$E71*1000)+(+'Reg L model'!M62*(LOG10(+$E71*1000)^2)+'Reg L model'!N62*(LOG10(+$E71*1000)-'Reg L model'!P62)*(MAX((LOG10(+$E71*1000)-'Reg L model'!P62),0))+'Reg L model'!O62*(LOG10(+$E71*1000)-'Reg L model'!Q62)*MAX((LOG10($E71*1000)-'Reg L model'!Q62),0)))/100)),"")</f>
      </c>
      <c r="AB71" s="62"/>
      <c r="AC71" s="62">
        <f>IF(+$C71&gt;0,(SUM(+$C71*10^(+'Reg L model'!T62+'Reg L model'!U62*LOG10(+$C71*1000)+(+'Reg L model'!V62*(LOG10(+$C71*1000)^2)+'Reg L model'!W62*(LOG10(+$C71*1000)-'Reg L model'!Y62)*(MAX((LOG10(+$C71*1000)-'Reg L model'!Y62),0))+'Reg L model'!X62*(LOG10(+$C71*1000)-'Reg L model'!Z62)*MAX((LOG10($C71*1000)-'Reg L model'!Z62),0)))/100)),"")</f>
      </c>
      <c r="AD71" s="62"/>
      <c r="AE71" s="62">
        <f>IF(+$E71&gt;0,(SUM(+$E71*10^(+'Reg L model'!T62+'Reg L model'!U62*LOG10(+$E71*1000)+(+'Reg L model'!V62*(LOG10(+$E71*1000)^2)+'Reg L model'!W62*(LOG10(+$E71*1000)-'Reg L model'!Y62)*(MAX((LOG10(+$E71*1000)-'Reg L model'!Y62),0))+'Reg L model'!X62*(LOG10(+$E71*1000)-'Reg L model'!Z62)*MAX((LOG10($E71*1000)-'Reg L model'!Z62),0)))/100)),"")</f>
      </c>
    </row>
    <row r="72" spans="1:31" s="14" customFormat="1" ht="12.75" customHeight="1">
      <c r="A72" s="109" t="s">
        <v>169</v>
      </c>
      <c r="B72" s="109"/>
      <c r="C72" s="60"/>
      <c r="D72" s="78">
        <f>IF($C72&gt;0,IF(SUM($K72/+$C72)&gt;0.25,"*",""),"")</f>
      </c>
      <c r="E72" s="60"/>
      <c r="F72" s="78">
        <f>IF($E72&gt;0,IF(SUM($M72/+$E72)&gt;0.25,"*",""),"")</f>
      </c>
      <c r="G72" s="62">
        <f t="shared" si="18"/>
      </c>
      <c r="H72" s="78">
        <f t="shared" si="19"/>
      </c>
      <c r="I72" s="60"/>
      <c r="J72" s="78">
        <f t="shared" si="20"/>
      </c>
      <c r="K72" s="63">
        <f t="shared" si="21"/>
      </c>
      <c r="L72" s="52">
        <f t="shared" si="6"/>
      </c>
      <c r="M72" s="63">
        <f t="shared" si="22"/>
      </c>
      <c r="N72" s="52">
        <f t="shared" si="7"/>
      </c>
      <c r="O72" s="62">
        <f t="shared" si="23"/>
      </c>
      <c r="P72" s="52">
        <f t="shared" si="24"/>
      </c>
      <c r="Q72" s="62">
        <f t="shared" si="9"/>
      </c>
      <c r="R72" s="311">
        <f t="shared" si="10"/>
      </c>
      <c r="S72" s="78"/>
      <c r="T72" s="78"/>
      <c r="U72" s="62">
        <f>IF(+$C72&gt;0,(SUM(+$C72*10^(+'Reg L model'!B63+'Reg L model'!C63*LOG10(+$C72*1000)+(+'Reg L model'!D63*(LOG10(+$C72*1000)^2)+'Reg L model'!E63*(LOG10(+$C72*1000)-'Reg L model'!G63)*(MAX((LOG10(+$C72*1000)-'Reg L model'!G63),0))+'Reg L model'!F63*(LOG10(+$C72*1000)-'Reg L model'!H63)*MAX((LOG10($C72*1000)-'Reg L model'!H63),0)))/100)),"")</f>
      </c>
      <c r="V72" s="62"/>
      <c r="W72" s="62">
        <f>IF(+$E72&gt;0,(SUM(+$E72*10^(+'Reg L model'!B63+'Reg L model'!C63*LOG10(+$E72*1000)+(+'Reg L model'!D63*(LOG10(+$E72*1000)^2)+'Reg L model'!E63*(LOG10(+$E72*1000)-'Reg L model'!G63)*(MAX((LOG10(+$E72*1000)-'Reg L model'!G63),0))+'Reg L model'!F63*(LOG10(+$E72*1000)-'Reg L model'!H63)*MAX((LOG10($E72*1000)-'Reg L model'!H63),0)))/100)),"")</f>
      </c>
      <c r="X72" s="62"/>
      <c r="Y72" s="62">
        <f>IF(+$C72&gt;0,(SUM(+$C72*10^(+'Reg L model'!K63+'Reg L model'!L63*LOG10(+$C72*1000)+(+'Reg L model'!M63*(LOG10(+$C72*1000)^2)+'Reg L model'!N63*(LOG10(+$C72*1000)-'Reg L model'!P63)*(MAX((LOG10(+$C72*1000)-'Reg L model'!P63),0))+'Reg L model'!O63*(LOG10(+$C72*1000)-'Reg L model'!Q63)*MAX((LOG10($C72*1000)-'Reg L model'!Q63),0)))/100)),"")</f>
      </c>
      <c r="Z72" s="62"/>
      <c r="AA72" s="62">
        <f>IF(+$E72&gt;0,(SUM(+$E72*10^(+'Reg L model'!K63+'Reg L model'!L63*LOG10(+$E72*1000)+(+'Reg L model'!M63*(LOG10(+$E72*1000)^2)+'Reg L model'!N63*(LOG10(+$E72*1000)-'Reg L model'!P63)*(MAX((LOG10(+$E72*1000)-'Reg L model'!P63),0))+'Reg L model'!O63*(LOG10(+$E72*1000)-'Reg L model'!Q63)*MAX((LOG10($E72*1000)-'Reg L model'!Q63),0)))/100)),"")</f>
      </c>
      <c r="AB72" s="62"/>
      <c r="AC72" s="62">
        <f>IF(+$C72&gt;0,(SUM(+$C72*10^(+'Reg L model'!T63+'Reg L model'!U63*LOG10(+$C72*1000)+(+'Reg L model'!V63*(LOG10(+$C72*1000)^2)+'Reg L model'!W63*(LOG10(+$C72*1000)-'Reg L model'!Y63)*(MAX((LOG10(+$C72*1000)-'Reg L model'!Y63),0))+'Reg L model'!X63*(LOG10(+$C72*1000)-'Reg L model'!Z63)*MAX((LOG10($C72*1000)-'Reg L model'!Z63),0)))/100)),"")</f>
      </c>
      <c r="AD72" s="62"/>
      <c r="AE72" s="62">
        <f>IF(+$E72&gt;0,(SUM(+$E72*10^(+'Reg L model'!T63+'Reg L model'!U63*LOG10(+$E72*1000)+(+'Reg L model'!V63*(LOG10(+$E72*1000)^2)+'Reg L model'!W63*(LOG10(+$E72*1000)-'Reg L model'!Y63)*(MAX((LOG10(+$E72*1000)-'Reg L model'!Y63),0))+'Reg L model'!X63*(LOG10(+$E72*1000)-'Reg L model'!Z63)*MAX((LOG10($E72*1000)-'Reg L model'!Z63),0)))/100)),"")</f>
      </c>
    </row>
    <row r="73" spans="1:31" s="14" customFormat="1" ht="12.75" customHeight="1">
      <c r="A73" s="110" t="s">
        <v>191</v>
      </c>
      <c r="B73" s="110"/>
      <c r="C73" s="60"/>
      <c r="D73" s="78">
        <f>IF($C73&gt;0,IF(SUM($K73/+$C73)&gt;0.25,"*",""),"")</f>
      </c>
      <c r="E73" s="60"/>
      <c r="F73" s="78">
        <f>IF($E73&gt;0,IF(SUM($M73/+$E73)&gt;0.25,"*",""),"")</f>
      </c>
      <c r="G73" s="62">
        <f t="shared" si="18"/>
      </c>
      <c r="H73" s="78">
        <f t="shared" si="19"/>
      </c>
      <c r="I73" s="60"/>
      <c r="J73" s="78">
        <f t="shared" si="20"/>
      </c>
      <c r="K73" s="63">
        <f t="shared" si="21"/>
      </c>
      <c r="L73" s="52">
        <f t="shared" si="6"/>
      </c>
      <c r="M73" s="63">
        <f t="shared" si="22"/>
      </c>
      <c r="N73" s="52">
        <f t="shared" si="7"/>
      </c>
      <c r="O73" s="62">
        <f t="shared" si="23"/>
      </c>
      <c r="P73" s="52">
        <f t="shared" si="24"/>
      </c>
      <c r="Q73" s="62">
        <f t="shared" si="9"/>
      </c>
      <c r="R73" s="311">
        <f t="shared" si="10"/>
      </c>
      <c r="S73" s="78"/>
      <c r="T73" s="78"/>
      <c r="U73" s="62">
        <f>IF(+$C73&gt;0,(SUM(+$C73*10^(+'Reg L model'!B64+'Reg L model'!C64*LOG10(+$C73*1000)+(+'Reg L model'!D64*(LOG10(+$C73*1000)^2)+'Reg L model'!E64*(LOG10(+$C73*1000)-'Reg L model'!G64)*(MAX((LOG10(+$C73*1000)-'Reg L model'!G64),0))+'Reg L model'!F64*(LOG10(+$C73*1000)-'Reg L model'!H64)*MAX((LOG10($C73*1000)-'Reg L model'!H64),0)))/100)),"")</f>
      </c>
      <c r="V73" s="62"/>
      <c r="W73" s="62">
        <f>IF(+$E73&gt;0,(SUM(+$E73*10^(+'Reg L model'!B64+'Reg L model'!C64*LOG10(+$E73*1000)+(+'Reg L model'!D64*(LOG10(+$E73*1000)^2)+'Reg L model'!E64*(LOG10(+$E73*1000)-'Reg L model'!G64)*(MAX((LOG10(+$E73*1000)-'Reg L model'!G64),0))+'Reg L model'!F64*(LOG10(+$E73*1000)-'Reg L model'!H64)*MAX((LOG10($E73*1000)-'Reg L model'!H64),0)))/100)),"")</f>
      </c>
      <c r="X73" s="62"/>
      <c r="Y73" s="62">
        <f>IF(+$C73&gt;0,(SUM(+$C73*10^(+'Reg L model'!K64+'Reg L model'!L64*LOG10(+$C73*1000)+(+'Reg L model'!M64*(LOG10(+$C73*1000)^2)+'Reg L model'!N64*(LOG10(+$C73*1000)-'Reg L model'!P64)*(MAX((LOG10(+$C73*1000)-'Reg L model'!P64),0))+'Reg L model'!O64*(LOG10(+$C73*1000)-'Reg L model'!Q64)*MAX((LOG10($C73*1000)-'Reg L model'!Q64),0)))/100)),"")</f>
      </c>
      <c r="Z73" s="62"/>
      <c r="AA73" s="62">
        <f>IF(+$E73&gt;0,(SUM(+$E73*10^(+'Reg L model'!K64+'Reg L model'!L64*LOG10(+$E73*1000)+(+'Reg L model'!M64*(LOG10(+$E73*1000)^2)+'Reg L model'!N64*(LOG10(+$E73*1000)-'Reg L model'!P64)*(MAX((LOG10(+$E73*1000)-'Reg L model'!P64),0))+'Reg L model'!O64*(LOG10(+$E73*1000)-'Reg L model'!Q64)*MAX((LOG10($E73*1000)-'Reg L model'!Q64),0)))/100)),"")</f>
      </c>
      <c r="AB73" s="62"/>
      <c r="AC73" s="62">
        <f>IF(+$C73&gt;0,(SUM(+$C73*10^(+'Reg L model'!T64+'Reg L model'!U64*LOG10(+$C73*1000)+(+'Reg L model'!V64*(LOG10(+$C73*1000)^2)+'Reg L model'!W64*(LOG10(+$C73*1000)-'Reg L model'!Y64)*(MAX((LOG10(+$C73*1000)-'Reg L model'!Y64),0))+'Reg L model'!X64*(LOG10(+$C73*1000)-'Reg L model'!Z64)*MAX((LOG10($C73*1000)-'Reg L model'!Z64),0)))/100)),"")</f>
      </c>
      <c r="AD73" s="62"/>
      <c r="AE73" s="62">
        <f>IF(+$E73&gt;0,(SUM(+$E73*10^(+'Reg L model'!T64+'Reg L model'!U64*LOG10(+$E73*1000)+(+'Reg L model'!V64*(LOG10(+$E73*1000)^2)+'Reg L model'!W64*(LOG10(+$E73*1000)-'Reg L model'!Y64)*(MAX((LOG10(+$E73*1000)-'Reg L model'!Y64),0))+'Reg L model'!X64*(LOG10(+$E73*1000)-'Reg L model'!Z64)*MAX((LOG10($E73*1000)-'Reg L model'!Z64),0)))/100)),"")</f>
      </c>
    </row>
    <row r="74" spans="1:31" s="14" customFormat="1" ht="12.75" customHeight="1">
      <c r="A74" s="111" t="s">
        <v>116</v>
      </c>
      <c r="B74" s="111"/>
      <c r="C74" s="60"/>
      <c r="D74" s="78">
        <f>IF($C74&gt;0,IF(SUM($K74/+$C74)&gt;0.25,"*",""),"")</f>
      </c>
      <c r="E74" s="60"/>
      <c r="F74" s="78">
        <f>IF($E74&gt;0,IF(SUM($M74/+$E74)&gt;0.25,"*",""),"")</f>
      </c>
      <c r="G74" s="62">
        <f t="shared" si="18"/>
      </c>
      <c r="H74" s="78">
        <f t="shared" si="19"/>
      </c>
      <c r="I74" s="60"/>
      <c r="J74" s="78">
        <f t="shared" si="20"/>
      </c>
      <c r="K74" s="63">
        <f t="shared" si="21"/>
      </c>
      <c r="L74" s="52">
        <f t="shared" si="6"/>
      </c>
      <c r="M74" s="63">
        <f t="shared" si="22"/>
      </c>
      <c r="N74" s="52">
        <f t="shared" si="7"/>
      </c>
      <c r="O74" s="62">
        <f t="shared" si="23"/>
      </c>
      <c r="P74" s="52">
        <f t="shared" si="24"/>
      </c>
      <c r="Q74" s="62">
        <f t="shared" si="9"/>
      </c>
      <c r="R74" s="311">
        <f t="shared" si="10"/>
      </c>
      <c r="S74" s="78"/>
      <c r="T74" s="78"/>
      <c r="U74" s="62">
        <f>IF(+$C74&gt;0,(SUM(+$C74*10^(+'Reg L model'!B65+'Reg L model'!C65*LOG10(+$C74*1000)+(+'Reg L model'!D65*(LOG10(+$C74*1000)^2)+'Reg L model'!E65*(LOG10(+$C74*1000)-'Reg L model'!G65)*(MAX((LOG10(+$C74*1000)-'Reg L model'!G65),0))+'Reg L model'!F65*(LOG10(+$C74*1000)-'Reg L model'!H65)*MAX((LOG10($C74*1000)-'Reg L model'!H65),0)))/100)),"")</f>
      </c>
      <c r="V74" s="62"/>
      <c r="W74" s="62">
        <f>IF(+$E74&gt;0,(SUM(+$E74*10^(+'Reg L model'!B65+'Reg L model'!C65*LOG10(+$E74*1000)+(+'Reg L model'!D65*(LOG10(+$E74*1000)^2)+'Reg L model'!E65*(LOG10(+$E74*1000)-'Reg L model'!G65)*(MAX((LOG10(+$E74*1000)-'Reg L model'!G65),0))+'Reg L model'!F65*(LOG10(+$E74*1000)-'Reg L model'!H65)*MAX((LOG10($E74*1000)-'Reg L model'!H65),0)))/100)),"")</f>
      </c>
      <c r="X74" s="62"/>
      <c r="Y74" s="62">
        <f>IF(+$C74&gt;0,(SUM(+$C74*10^(+'Reg L model'!K65+'Reg L model'!L65*LOG10(+$C74*1000)+(+'Reg L model'!M65*(LOG10(+$C74*1000)^2)+'Reg L model'!N65*(LOG10(+$C74*1000)-'Reg L model'!P65)*(MAX((LOG10(+$C74*1000)-'Reg L model'!P65),0))+'Reg L model'!O65*(LOG10(+$C74*1000)-'Reg L model'!Q65)*MAX((LOG10($C74*1000)-'Reg L model'!Q65),0)))/100)),"")</f>
      </c>
      <c r="Z74" s="62"/>
      <c r="AA74" s="62">
        <f>IF(+$E74&gt;0,(SUM(+$E74*10^(+'Reg L model'!K65+'Reg L model'!L65*LOG10(+$E74*1000)+(+'Reg L model'!M65*(LOG10(+$E74*1000)^2)+'Reg L model'!N65*(LOG10(+$E74*1000)-'Reg L model'!P65)*(MAX((LOG10(+$E74*1000)-'Reg L model'!P65),0))+'Reg L model'!O65*(LOG10(+$E74*1000)-'Reg L model'!Q65)*MAX((LOG10($E74*1000)-'Reg L model'!Q65),0)))/100)),"")</f>
      </c>
      <c r="AB74" s="62"/>
      <c r="AC74" s="62">
        <f>IF(+$C74&gt;0,(SUM(+$C74*10^(+'Reg L model'!T65+'Reg L model'!U65*LOG10(+$C74*1000)+(+'Reg L model'!V65*(LOG10(+$C74*1000)^2)+'Reg L model'!W65*(LOG10(+$C74*1000)-'Reg L model'!Y65)*(MAX((LOG10(+$C74*1000)-'Reg L model'!Y65),0))+'Reg L model'!X65*(LOG10(+$C74*1000)-'Reg L model'!Z65)*MAX((LOG10($C74*1000)-'Reg L model'!Z65),0)))/100)),"")</f>
      </c>
      <c r="AD74" s="62"/>
      <c r="AE74" s="62">
        <f>IF(+$E74&gt;0,(SUM(+$E74*10^(+'Reg L model'!T65+'Reg L model'!U65*LOG10(+$E74*1000)+(+'Reg L model'!V65*(LOG10(+$E74*1000)^2)+'Reg L model'!W65*(LOG10(+$E74*1000)-'Reg L model'!Y65)*(MAX((LOG10(+$E74*1000)-'Reg L model'!Y65),0))+'Reg L model'!X65*(LOG10(+$E74*1000)-'Reg L model'!Z65)*MAX((LOG10($E74*1000)-'Reg L model'!Z65),0)))/100)),"")</f>
      </c>
    </row>
    <row r="75" spans="1:31" s="14" customFormat="1" ht="12.75" customHeight="1">
      <c r="A75" s="111" t="s">
        <v>192</v>
      </c>
      <c r="B75" s="111"/>
      <c r="C75" s="60"/>
      <c r="D75" s="78">
        <f>IF($C75&gt;0,IF(SUM($K75/+$C75)&gt;0.25,"*",""),"")</f>
      </c>
      <c r="E75" s="60"/>
      <c r="F75" s="78">
        <f>IF($E75&gt;0,IF(SUM($M75/+$E75)&gt;0.25,"*",""),"")</f>
      </c>
      <c r="G75" s="62">
        <f t="shared" si="18"/>
      </c>
      <c r="H75" s="78">
        <f t="shared" si="19"/>
      </c>
      <c r="I75" s="60"/>
      <c r="J75" s="78">
        <f t="shared" si="20"/>
      </c>
      <c r="K75" s="63">
        <f t="shared" si="21"/>
      </c>
      <c r="L75" s="52">
        <f t="shared" si="6"/>
      </c>
      <c r="M75" s="63">
        <f t="shared" si="22"/>
      </c>
      <c r="N75" s="52">
        <f t="shared" si="7"/>
      </c>
      <c r="O75" s="62">
        <f t="shared" si="23"/>
      </c>
      <c r="P75" s="52">
        <f t="shared" si="24"/>
      </c>
      <c r="Q75" s="62">
        <f t="shared" si="9"/>
      </c>
      <c r="R75" s="311">
        <f t="shared" si="10"/>
      </c>
      <c r="S75" s="78"/>
      <c r="T75" s="78"/>
      <c r="U75" s="62">
        <f>IF(+$C75&gt;0,(SUM(+$C75*10^(+'Reg L model'!B66+'Reg L model'!C66*LOG10(+$C75*1000)+(+'Reg L model'!D66*(LOG10(+$C75*1000)^2)+'Reg L model'!E66*(LOG10(+$C75*1000)-'Reg L model'!G66)*(MAX((LOG10(+$C75*1000)-'Reg L model'!G66),0))+'Reg L model'!F66*(LOG10(+$C75*1000)-'Reg L model'!H66)*MAX((LOG10($C75*1000)-'Reg L model'!H66),0)))/100)),"")</f>
      </c>
      <c r="V75" s="62"/>
      <c r="W75" s="62">
        <f>IF(+$E75&gt;0,(SUM(+$E75*10^(+'Reg L model'!B66+'Reg L model'!C66*LOG10(+$E75*1000)+(+'Reg L model'!D66*(LOG10(+$E75*1000)^2)+'Reg L model'!E66*(LOG10(+$E75*1000)-'Reg L model'!G66)*(MAX((LOG10(+$E75*1000)-'Reg L model'!G66),0))+'Reg L model'!F66*(LOG10(+$E75*1000)-'Reg L model'!H66)*MAX((LOG10($E75*1000)-'Reg L model'!H66),0)))/100)),"")</f>
      </c>
      <c r="X75" s="62"/>
      <c r="Y75" s="62">
        <f>IF(+$C75&gt;0,(SUM(+$C75*10^(+'Reg L model'!K66+'Reg L model'!L66*LOG10(+$C75*1000)+(+'Reg L model'!M66*(LOG10(+$C75*1000)^2)+'Reg L model'!N66*(LOG10(+$C75*1000)-'Reg L model'!P66)*(MAX((LOG10(+$C75*1000)-'Reg L model'!P66),0))+'Reg L model'!O66*(LOG10(+$C75*1000)-'Reg L model'!Q66)*MAX((LOG10($C75*1000)-'Reg L model'!Q66),0)))/100)),"")</f>
      </c>
      <c r="Z75" s="62"/>
      <c r="AA75" s="62">
        <f>IF(+$E75&gt;0,(SUM(+$E75*10^(+'Reg L model'!K66+'Reg L model'!L66*LOG10(+$E75*1000)+(+'Reg L model'!M66*(LOG10(+$E75*1000)^2)+'Reg L model'!N66*(LOG10(+$E75*1000)-'Reg L model'!P66)*(MAX((LOG10(+$E75*1000)-'Reg L model'!P66),0))+'Reg L model'!O66*(LOG10(+$E75*1000)-'Reg L model'!Q66)*MAX((LOG10($E75*1000)-'Reg L model'!Q66),0)))/100)),"")</f>
      </c>
      <c r="AB75" s="62"/>
      <c r="AC75" s="62">
        <f>IF(+$C75&gt;0,(SUM(+$C75*10^(+'Reg L model'!T66+'Reg L model'!U66*LOG10(+$C75*1000)+(+'Reg L model'!V66*(LOG10(+$C75*1000)^2)+'Reg L model'!W66*(LOG10(+$C75*1000)-'Reg L model'!Y66)*(MAX((LOG10(+$C75*1000)-'Reg L model'!Y66),0))+'Reg L model'!X66*(LOG10(+$C75*1000)-'Reg L model'!Z66)*MAX((LOG10($C75*1000)-'Reg L model'!Z66),0)))/100)),"")</f>
      </c>
      <c r="AD75" s="62"/>
      <c r="AE75" s="62">
        <f>IF(+$E75&gt;0,(SUM(+$E75*10^(+'Reg L model'!T66+'Reg L model'!U66*LOG10(+$E75*1000)+(+'Reg L model'!V66*(LOG10(+$E75*1000)^2)+'Reg L model'!W66*(LOG10(+$E75*1000)-'Reg L model'!Y66)*(MAX((LOG10(+$E75*1000)-'Reg L model'!Y66),0))+'Reg L model'!X66*(LOG10(+$E75*1000)-'Reg L model'!Z66)*MAX((LOG10($E75*1000)-'Reg L model'!Z66),0)))/100)),"")</f>
      </c>
    </row>
    <row r="76" spans="1:31" s="14" customFormat="1" ht="12.75" customHeight="1">
      <c r="A76" s="110" t="s">
        <v>193</v>
      </c>
      <c r="B76" s="110"/>
      <c r="C76" s="60"/>
      <c r="D76" s="78">
        <f>IF($C76&gt;0,IF(SUM($K76/+$C76)&gt;0.25,"*",""),"")</f>
      </c>
      <c r="E76" s="60"/>
      <c r="F76" s="78">
        <f>IF($E76&gt;0,IF(SUM($M76/+$E76)&gt;0.25,"*",""),"")</f>
      </c>
      <c r="G76" s="62">
        <f t="shared" si="18"/>
      </c>
      <c r="H76" s="78">
        <f t="shared" si="19"/>
      </c>
      <c r="I76" s="60"/>
      <c r="J76" s="78">
        <f t="shared" si="20"/>
      </c>
      <c r="K76" s="63">
        <f t="shared" si="21"/>
      </c>
      <c r="L76" s="52">
        <f t="shared" si="6"/>
      </c>
      <c r="M76" s="63">
        <f t="shared" si="22"/>
      </c>
      <c r="N76" s="52">
        <f t="shared" si="7"/>
      </c>
      <c r="O76" s="62">
        <f t="shared" si="23"/>
      </c>
      <c r="P76" s="52">
        <f t="shared" si="24"/>
      </c>
      <c r="Q76" s="62">
        <f t="shared" si="9"/>
      </c>
      <c r="R76" s="311">
        <f t="shared" si="10"/>
      </c>
      <c r="S76" s="78"/>
      <c r="T76" s="78"/>
      <c r="U76" s="62">
        <f>IF(+$C76&gt;0,(SUM(+$C76*10^(+'Reg L model'!B67+'Reg L model'!C67*LOG10(+$C76*1000)+(+'Reg L model'!D67*(LOG10(+$C76*1000)^2)+'Reg L model'!E67*(LOG10(+$C76*1000)-'Reg L model'!G67)*(MAX((LOG10(+$C76*1000)-'Reg L model'!G67),0))+'Reg L model'!F67*(LOG10(+$C76*1000)-'Reg L model'!H67)*MAX((LOG10($C76*1000)-'Reg L model'!H67),0)))/100)),"")</f>
      </c>
      <c r="V76" s="62"/>
      <c r="W76" s="62">
        <f>IF(+$E76&gt;0,(SUM(+$E76*10^(+'Reg L model'!B67+'Reg L model'!C67*LOG10(+$E76*1000)+(+'Reg L model'!D67*(LOG10(+$E76*1000)^2)+'Reg L model'!E67*(LOG10(+$E76*1000)-'Reg L model'!G67)*(MAX((LOG10(+$E76*1000)-'Reg L model'!G67),0))+'Reg L model'!F67*(LOG10(+$E76*1000)-'Reg L model'!H67)*MAX((LOG10($E76*1000)-'Reg L model'!H67),0)))/100)),"")</f>
      </c>
      <c r="X76" s="62"/>
      <c r="Y76" s="62">
        <f>IF(+$C76&gt;0,(SUM(+$C76*10^(+'Reg L model'!K67+'Reg L model'!L67*LOG10(+$C76*1000)+(+'Reg L model'!M67*(LOG10(+$C76*1000)^2)+'Reg L model'!N67*(LOG10(+$C76*1000)-'Reg L model'!P67)*(MAX((LOG10(+$C76*1000)-'Reg L model'!P67),0))+'Reg L model'!O67*(LOG10(+$C76*1000)-'Reg L model'!Q67)*MAX((LOG10($C76*1000)-'Reg L model'!Q67),0)))/100)),"")</f>
      </c>
      <c r="Z76" s="62"/>
      <c r="AA76" s="62">
        <f>IF(+$E76&gt;0,(SUM(+$E76*10^(+'Reg L model'!K67+'Reg L model'!L67*LOG10(+$E76*1000)+(+'Reg L model'!M67*(LOG10(+$E76*1000)^2)+'Reg L model'!N67*(LOG10(+$E76*1000)-'Reg L model'!P67)*(MAX((LOG10(+$E76*1000)-'Reg L model'!P67),0))+'Reg L model'!O67*(LOG10(+$E76*1000)-'Reg L model'!Q67)*MAX((LOG10($E76*1000)-'Reg L model'!Q67),0)))/100)),"")</f>
      </c>
      <c r="AB76" s="62"/>
      <c r="AC76" s="62">
        <f>IF(+$C76&gt;0,(SUM(+$C76*10^(+'Reg L model'!T67+'Reg L model'!U67*LOG10(+$C76*1000)+(+'Reg L model'!V67*(LOG10(+$C76*1000)^2)+'Reg L model'!W67*(LOG10(+$C76*1000)-'Reg L model'!Y67)*(MAX((LOG10(+$C76*1000)-'Reg L model'!Y67),0))+'Reg L model'!X67*(LOG10(+$C76*1000)-'Reg L model'!Z67)*MAX((LOG10($C76*1000)-'Reg L model'!Z67),0)))/100)),"")</f>
      </c>
      <c r="AD76" s="62"/>
      <c r="AE76" s="62">
        <f>IF(+$E76&gt;0,(SUM(+$E76*10^(+'Reg L model'!T67+'Reg L model'!U67*LOG10(+$E76*1000)+(+'Reg L model'!V67*(LOG10(+$E76*1000)^2)+'Reg L model'!W67*(LOG10(+$E76*1000)-'Reg L model'!Y67)*(MAX((LOG10(+$E76*1000)-'Reg L model'!Y67),0))+'Reg L model'!X67*(LOG10(+$E76*1000)-'Reg L model'!Z67)*MAX((LOG10($E76*1000)-'Reg L model'!Z67),0)))/100)),"")</f>
      </c>
    </row>
    <row r="77" spans="1:31" s="14" customFormat="1" ht="12.75" customHeight="1">
      <c r="A77" s="110" t="s">
        <v>117</v>
      </c>
      <c r="B77" s="110"/>
      <c r="C77" s="60"/>
      <c r="D77" s="78">
        <f>IF($C77&gt;0,IF(SUM($K77/+$C77)&gt;0.25,"*",""),"")</f>
      </c>
      <c r="E77" s="60"/>
      <c r="F77" s="78">
        <f>IF($E77&gt;0,IF(SUM($M77/+$E77)&gt;0.25,"*",""),"")</f>
      </c>
      <c r="G77" s="62">
        <f t="shared" si="18"/>
      </c>
      <c r="H77" s="78">
        <f t="shared" si="19"/>
      </c>
      <c r="I77" s="60"/>
      <c r="J77" s="78">
        <f t="shared" si="20"/>
      </c>
      <c r="K77" s="63">
        <f t="shared" si="21"/>
      </c>
      <c r="L77" s="52">
        <f t="shared" si="6"/>
      </c>
      <c r="M77" s="63">
        <f t="shared" si="22"/>
      </c>
      <c r="N77" s="52">
        <f t="shared" si="7"/>
      </c>
      <c r="O77" s="62">
        <f t="shared" si="23"/>
      </c>
      <c r="P77" s="52">
        <f t="shared" si="24"/>
      </c>
      <c r="Q77" s="62">
        <f t="shared" si="9"/>
      </c>
      <c r="R77" s="311">
        <f t="shared" si="10"/>
      </c>
      <c r="S77" s="78"/>
      <c r="T77" s="78"/>
      <c r="U77" s="62">
        <f>IF(+$C77&gt;0,(SUM(+$C77*10^(+'Reg L model'!B68+'Reg L model'!C68*LOG10(+$C77*1000)+(+'Reg L model'!D68*(LOG10(+$C77*1000)^2)+'Reg L model'!E68*(LOG10(+$C77*1000)-'Reg L model'!G68)*(MAX((LOG10(+$C77*1000)-'Reg L model'!G68),0))+'Reg L model'!F68*(LOG10(+$C77*1000)-'Reg L model'!H68)*MAX((LOG10($C77*1000)-'Reg L model'!H68),0)))/100)),"")</f>
      </c>
      <c r="V77" s="62"/>
      <c r="W77" s="62">
        <f>IF(+$E77&gt;0,(SUM(+$E77*10^(+'Reg L model'!B68+'Reg L model'!C68*LOG10(+$E77*1000)+(+'Reg L model'!D68*(LOG10(+$E77*1000)^2)+'Reg L model'!E68*(LOG10(+$E77*1000)-'Reg L model'!G68)*(MAX((LOG10(+$E77*1000)-'Reg L model'!G68),0))+'Reg L model'!F68*(LOG10(+$E77*1000)-'Reg L model'!H68)*MAX((LOG10($E77*1000)-'Reg L model'!H68),0)))/100)),"")</f>
      </c>
      <c r="X77" s="62"/>
      <c r="Y77" s="62">
        <f>IF(+$C77&gt;0,(SUM(+$C77*10^(+'Reg L model'!K68+'Reg L model'!L68*LOG10(+$C77*1000)+(+'Reg L model'!M68*(LOG10(+$C77*1000)^2)+'Reg L model'!N68*(LOG10(+$C77*1000)-'Reg L model'!P68)*(MAX((LOG10(+$C77*1000)-'Reg L model'!P68),0))+'Reg L model'!O68*(LOG10(+$C77*1000)-'Reg L model'!Q68)*MAX((LOG10($C77*1000)-'Reg L model'!Q68),0)))/100)),"")</f>
      </c>
      <c r="Z77" s="62"/>
      <c r="AA77" s="62">
        <f>IF(+$E77&gt;0,(SUM(+$E77*10^(+'Reg L model'!K68+'Reg L model'!L68*LOG10(+$E77*1000)+(+'Reg L model'!M68*(LOG10(+$E77*1000)^2)+'Reg L model'!N68*(LOG10(+$E77*1000)-'Reg L model'!P68)*(MAX((LOG10(+$E77*1000)-'Reg L model'!P68),0))+'Reg L model'!O68*(LOG10(+$E77*1000)-'Reg L model'!Q68)*MAX((LOG10($E77*1000)-'Reg L model'!Q68),0)))/100)),"")</f>
      </c>
      <c r="AB77" s="62"/>
      <c r="AC77" s="62">
        <f>IF(+$C77&gt;0,(SUM(+$C77*10^(+'Reg L model'!T68+'Reg L model'!U68*LOG10(+$C77*1000)+(+'Reg L model'!V68*(LOG10(+$C77*1000)^2)+'Reg L model'!W68*(LOG10(+$C77*1000)-'Reg L model'!Y68)*(MAX((LOG10(+$C77*1000)-'Reg L model'!Y68),0))+'Reg L model'!X68*(LOG10(+$C77*1000)-'Reg L model'!Z68)*MAX((LOG10($C77*1000)-'Reg L model'!Z68),0)))/100)),"")</f>
      </c>
      <c r="AD77" s="62"/>
      <c r="AE77" s="62">
        <f>IF(+$E77&gt;0,(SUM(+$E77*10^(+'Reg L model'!T68+'Reg L model'!U68*LOG10(+$E77*1000)+(+'Reg L model'!V68*(LOG10(+$E77*1000)^2)+'Reg L model'!W68*(LOG10(+$E77*1000)-'Reg L model'!Y68)*(MAX((LOG10(+$E77*1000)-'Reg L model'!Y68),0))+'Reg L model'!X68*(LOG10(+$E77*1000)-'Reg L model'!Z68)*MAX((LOG10($E77*1000)-'Reg L model'!Z68),0)))/100)),"")</f>
      </c>
    </row>
    <row r="78" spans="1:31" s="14" customFormat="1" ht="12.75" customHeight="1">
      <c r="A78" s="110" t="s">
        <v>118</v>
      </c>
      <c r="B78" s="110"/>
      <c r="C78" s="60"/>
      <c r="D78" s="78">
        <f>IF($C78&gt;0,IF(SUM($K78/+$C78)&gt;0.25,"*",""),"")</f>
      </c>
      <c r="E78" s="60"/>
      <c r="F78" s="78">
        <f>IF($E78&gt;0,IF(SUM($M78/+$E78)&gt;0.25,"*",""),"")</f>
      </c>
      <c r="G78" s="62">
        <f t="shared" si="18"/>
      </c>
      <c r="H78" s="78">
        <f t="shared" si="19"/>
      </c>
      <c r="I78" s="60"/>
      <c r="J78" s="78">
        <f t="shared" si="20"/>
      </c>
      <c r="K78" s="63">
        <f t="shared" si="21"/>
      </c>
      <c r="L78" s="52">
        <f t="shared" si="6"/>
      </c>
      <c r="M78" s="63">
        <f t="shared" si="22"/>
      </c>
      <c r="N78" s="52">
        <f t="shared" si="7"/>
      </c>
      <c r="O78" s="62">
        <f t="shared" si="23"/>
      </c>
      <c r="P78" s="52">
        <f t="shared" si="24"/>
      </c>
      <c r="Q78" s="62">
        <f t="shared" si="9"/>
      </c>
      <c r="R78" s="311">
        <f t="shared" si="10"/>
      </c>
      <c r="S78" s="78"/>
      <c r="T78" s="78"/>
      <c r="U78" s="62">
        <f>IF(+$C78&gt;0,(SUM(+$C78*10^(+'Reg L model'!B69+'Reg L model'!C69*LOG10(+$C78*1000)+(+'Reg L model'!D69*(LOG10(+$C78*1000)^2)+'Reg L model'!E69*(LOG10(+$C78*1000)-'Reg L model'!G69)*(MAX((LOG10(+$C78*1000)-'Reg L model'!G69),0))+'Reg L model'!F69*(LOG10(+$C78*1000)-'Reg L model'!H69)*MAX((LOG10($C78*1000)-'Reg L model'!H69),0)))/100)),"")</f>
      </c>
      <c r="V78" s="62"/>
      <c r="W78" s="62">
        <f>IF(+$E78&gt;0,(SUM(+$E78*10^(+'Reg L model'!B69+'Reg L model'!C69*LOG10(+$E78*1000)+(+'Reg L model'!D69*(LOG10(+$E78*1000)^2)+'Reg L model'!E69*(LOG10(+$E78*1000)-'Reg L model'!G69)*(MAX((LOG10(+$E78*1000)-'Reg L model'!G69),0))+'Reg L model'!F69*(LOG10(+$E78*1000)-'Reg L model'!H69)*MAX((LOG10($E78*1000)-'Reg L model'!H69),0)))/100)),"")</f>
      </c>
      <c r="X78" s="62"/>
      <c r="Y78" s="62">
        <f>IF(+$C78&gt;0,(SUM(+$C78*10^(+'Reg L model'!K69+'Reg L model'!L69*LOG10(+$C78*1000)+(+'Reg L model'!M69*(LOG10(+$C78*1000)^2)+'Reg L model'!N69*(LOG10(+$C78*1000)-'Reg L model'!P69)*(MAX((LOG10(+$C78*1000)-'Reg L model'!P69),0))+'Reg L model'!O69*(LOG10(+$C78*1000)-'Reg L model'!Q69)*MAX((LOG10($C78*1000)-'Reg L model'!Q69),0)))/100)),"")</f>
      </c>
      <c r="Z78" s="62"/>
      <c r="AA78" s="62">
        <f>IF(+$E78&gt;0,(SUM(+$E78*10^(+'Reg L model'!K69+'Reg L model'!L69*LOG10(+$E78*1000)+(+'Reg L model'!M69*(LOG10(+$E78*1000)^2)+'Reg L model'!N69*(LOG10(+$E78*1000)-'Reg L model'!P69)*(MAX((LOG10(+$E78*1000)-'Reg L model'!P69),0))+'Reg L model'!O69*(LOG10(+$E78*1000)-'Reg L model'!Q69)*MAX((LOG10($E78*1000)-'Reg L model'!Q69),0)))/100)),"")</f>
      </c>
      <c r="AB78" s="62"/>
      <c r="AC78" s="62">
        <f>IF(+$C78&gt;0,(SUM(+$C78*10^(+'Reg L model'!T69+'Reg L model'!U69*LOG10(+$C78*1000)+(+'Reg L model'!V69*(LOG10(+$C78*1000)^2)+'Reg L model'!W69*(LOG10(+$C78*1000)-'Reg L model'!Y69)*(MAX((LOG10(+$C78*1000)-'Reg L model'!Y69),0))+'Reg L model'!X69*(LOG10(+$C78*1000)-'Reg L model'!Z69)*MAX((LOG10($C78*1000)-'Reg L model'!Z69),0)))/100)),"")</f>
      </c>
      <c r="AD78" s="62"/>
      <c r="AE78" s="62">
        <f>IF(+$E78&gt;0,(SUM(+$E78*10^(+'Reg L model'!T69+'Reg L model'!U69*LOG10(+$E78*1000)+(+'Reg L model'!V69*(LOG10(+$E78*1000)^2)+'Reg L model'!W69*(LOG10(+$E78*1000)-'Reg L model'!Y69)*(MAX((LOG10(+$E78*1000)-'Reg L model'!Y69),0))+'Reg L model'!X69*(LOG10(+$E78*1000)-'Reg L model'!Z69)*MAX((LOG10($E78*1000)-'Reg L model'!Z69),0)))/100)),"")</f>
      </c>
    </row>
    <row r="79" spans="1:31" s="14" customFormat="1" ht="12.75" customHeight="1">
      <c r="A79" s="110" t="s">
        <v>119</v>
      </c>
      <c r="B79" s="110"/>
      <c r="C79" s="60"/>
      <c r="D79" s="78">
        <f>IF($C79&gt;0,IF(SUM($K79/+$C79)&gt;0.25,"*",""),"")</f>
      </c>
      <c r="E79" s="60"/>
      <c r="F79" s="78">
        <f>IF($E79&gt;0,IF(SUM($M79/+$E79)&gt;0.25,"*",""),"")</f>
      </c>
      <c r="G79" s="62">
        <f t="shared" si="18"/>
      </c>
      <c r="H79" s="78">
        <f t="shared" si="19"/>
      </c>
      <c r="I79" s="60"/>
      <c r="J79" s="78">
        <f t="shared" si="20"/>
      </c>
      <c r="K79" s="63">
        <f t="shared" si="21"/>
      </c>
      <c r="L79" s="52">
        <f t="shared" si="6"/>
      </c>
      <c r="M79" s="63">
        <f t="shared" si="22"/>
      </c>
      <c r="N79" s="52">
        <f t="shared" si="7"/>
      </c>
      <c r="O79" s="62">
        <f t="shared" si="23"/>
      </c>
      <c r="P79" s="52">
        <f t="shared" si="24"/>
      </c>
      <c r="Q79" s="62">
        <f t="shared" si="9"/>
      </c>
      <c r="R79" s="311">
        <f t="shared" si="10"/>
      </c>
      <c r="S79" s="78"/>
      <c r="T79" s="78"/>
      <c r="U79" s="62">
        <f>IF(+$C79&gt;0,(SUM(+$C79*10^(+'Reg L model'!B70+'Reg L model'!C70*LOG10(+$C79*1000)+(+'Reg L model'!D70*(LOG10(+$C79*1000)^2)+'Reg L model'!E70*(LOG10(+$C79*1000)-'Reg L model'!G70)*(MAX((LOG10(+$C79*1000)-'Reg L model'!G70),0))+'Reg L model'!F70*(LOG10(+$C79*1000)-'Reg L model'!H70)*MAX((LOG10($C79*1000)-'Reg L model'!H70),0)))/100)),"")</f>
      </c>
      <c r="V79" s="62"/>
      <c r="W79" s="62">
        <f>IF(+$E79&gt;0,(SUM(+$E79*10^(+'Reg L model'!B70+'Reg L model'!C70*LOG10(+$E79*1000)+(+'Reg L model'!D70*(LOG10(+$E79*1000)^2)+'Reg L model'!E70*(LOG10(+$E79*1000)-'Reg L model'!G70)*(MAX((LOG10(+$E79*1000)-'Reg L model'!G70),0))+'Reg L model'!F70*(LOG10(+$E79*1000)-'Reg L model'!H70)*MAX((LOG10($E79*1000)-'Reg L model'!H70),0)))/100)),"")</f>
      </c>
      <c r="X79" s="62"/>
      <c r="Y79" s="62">
        <f>IF(+$C79&gt;0,(SUM(+$C79*10^(+'Reg L model'!K70+'Reg L model'!L70*LOG10(+$C79*1000)+(+'Reg L model'!M70*(LOG10(+$C79*1000)^2)+'Reg L model'!N70*(LOG10(+$C79*1000)-'Reg L model'!P70)*(MAX((LOG10(+$C79*1000)-'Reg L model'!P70),0))+'Reg L model'!O70*(LOG10(+$C79*1000)-'Reg L model'!Q70)*MAX((LOG10($C79*1000)-'Reg L model'!Q70),0)))/100)),"")</f>
      </c>
      <c r="Z79" s="62"/>
      <c r="AA79" s="62">
        <f>IF(+$E79&gt;0,(SUM(+$E79*10^(+'Reg L model'!K70+'Reg L model'!L70*LOG10(+$E79*1000)+(+'Reg L model'!M70*(LOG10(+$E79*1000)^2)+'Reg L model'!N70*(LOG10(+$E79*1000)-'Reg L model'!P70)*(MAX((LOG10(+$E79*1000)-'Reg L model'!P70),0))+'Reg L model'!O70*(LOG10(+$E79*1000)-'Reg L model'!Q70)*MAX((LOG10($E79*1000)-'Reg L model'!Q70),0)))/100)),"")</f>
      </c>
      <c r="AB79" s="62"/>
      <c r="AC79" s="62">
        <f>IF(+$C79&gt;0,(SUM(+$C79*10^(+'Reg L model'!T70+'Reg L model'!U70*LOG10(+$C79*1000)+(+'Reg L model'!V70*(LOG10(+$C79*1000)^2)+'Reg L model'!W70*(LOG10(+$C79*1000)-'Reg L model'!Y70)*(MAX((LOG10(+$C79*1000)-'Reg L model'!Y70),0))+'Reg L model'!X70*(LOG10(+$C79*1000)-'Reg L model'!Z70)*MAX((LOG10($C79*1000)-'Reg L model'!Z70),0)))/100)),"")</f>
      </c>
      <c r="AD79" s="62"/>
      <c r="AE79" s="62">
        <f>IF(+$E79&gt;0,(SUM(+$E79*10^(+'Reg L model'!T70+'Reg L model'!U70*LOG10(+$E79*1000)+(+'Reg L model'!V70*(LOG10(+$E79*1000)^2)+'Reg L model'!W70*(LOG10(+$E79*1000)-'Reg L model'!Y70)*(MAX((LOG10(+$E79*1000)-'Reg L model'!Y70),0))+'Reg L model'!X70*(LOG10(+$E79*1000)-'Reg L model'!Z70)*MAX((LOG10($E79*1000)-'Reg L model'!Z70),0)))/100)),"")</f>
      </c>
    </row>
    <row r="80" spans="1:31" s="14" customFormat="1" ht="12.75" customHeight="1">
      <c r="A80" s="110" t="s">
        <v>120</v>
      </c>
      <c r="B80" s="110"/>
      <c r="C80" s="60"/>
      <c r="D80" s="78">
        <f>IF($C80&gt;0,IF(SUM($K80/+$C80)&gt;0.25,"*",""),"")</f>
      </c>
      <c r="E80" s="60"/>
      <c r="F80" s="78">
        <f>IF($E80&gt;0,IF(SUM($M80/+$E80)&gt;0.25,"*",""),"")</f>
      </c>
      <c r="G80" s="62">
        <f t="shared" si="18"/>
      </c>
      <c r="H80" s="78">
        <f t="shared" si="19"/>
      </c>
      <c r="I80" s="60"/>
      <c r="J80" s="78">
        <f t="shared" si="20"/>
      </c>
      <c r="K80" s="63">
        <f t="shared" si="21"/>
      </c>
      <c r="L80" s="52">
        <f t="shared" si="6"/>
      </c>
      <c r="M80" s="63">
        <f t="shared" si="22"/>
      </c>
      <c r="N80" s="52">
        <f t="shared" si="7"/>
      </c>
      <c r="O80" s="62">
        <f t="shared" si="23"/>
      </c>
      <c r="P80" s="52">
        <f t="shared" si="24"/>
      </c>
      <c r="Q80" s="62">
        <f t="shared" si="9"/>
      </c>
      <c r="R80" s="311">
        <f t="shared" si="10"/>
      </c>
      <c r="S80" s="78"/>
      <c r="T80" s="78"/>
      <c r="U80" s="62">
        <f>IF(+$C80&gt;0,(SUM(+$C80*10^(+'Reg L model'!B71+'Reg L model'!C71*LOG10(+$C80*1000)+(+'Reg L model'!D71*(LOG10(+$C80*1000)^2)+'Reg L model'!E71*(LOG10(+$C80*1000)-'Reg L model'!G71)*(MAX((LOG10(+$C80*1000)-'Reg L model'!G71),0))+'Reg L model'!F71*(LOG10(+$C80*1000)-'Reg L model'!H71)*MAX((LOG10($C80*1000)-'Reg L model'!H71),0)))/100)),"")</f>
      </c>
      <c r="V80" s="62"/>
      <c r="W80" s="62">
        <f>IF(+$E80&gt;0,(SUM(+$E80*10^(+'Reg L model'!B71+'Reg L model'!C71*LOG10(+$E80*1000)+(+'Reg L model'!D71*(LOG10(+$E80*1000)^2)+'Reg L model'!E71*(LOG10(+$E80*1000)-'Reg L model'!G71)*(MAX((LOG10(+$E80*1000)-'Reg L model'!G71),0))+'Reg L model'!F71*(LOG10(+$E80*1000)-'Reg L model'!H71)*MAX((LOG10($E80*1000)-'Reg L model'!H71),0)))/100)),"")</f>
      </c>
      <c r="X80" s="62"/>
      <c r="Y80" s="62">
        <f>IF(+$C80&gt;0,(SUM(+$C80*10^(+'Reg L model'!K71+'Reg L model'!L71*LOG10(+$C80*1000)+(+'Reg L model'!M71*(LOG10(+$C80*1000)^2)+'Reg L model'!N71*(LOG10(+$C80*1000)-'Reg L model'!P71)*(MAX((LOG10(+$C80*1000)-'Reg L model'!P71),0))+'Reg L model'!O71*(LOG10(+$C80*1000)-'Reg L model'!Q71)*MAX((LOG10($C80*1000)-'Reg L model'!Q71),0)))/100)),"")</f>
      </c>
      <c r="Z80" s="62"/>
      <c r="AA80" s="62">
        <f>IF(+$E80&gt;0,(SUM(+$E80*10^(+'Reg L model'!K71+'Reg L model'!L71*LOG10(+$E80*1000)+(+'Reg L model'!M71*(LOG10(+$E80*1000)^2)+'Reg L model'!N71*(LOG10(+$E80*1000)-'Reg L model'!P71)*(MAX((LOG10(+$E80*1000)-'Reg L model'!P71),0))+'Reg L model'!O71*(LOG10(+$E80*1000)-'Reg L model'!Q71)*MAX((LOG10($E80*1000)-'Reg L model'!Q71),0)))/100)),"")</f>
      </c>
      <c r="AB80" s="62"/>
      <c r="AC80" s="62">
        <f>IF(+$C80&gt;0,(SUM(+$C80*10^(+'Reg L model'!T71+'Reg L model'!U71*LOG10(+$C80*1000)+(+'Reg L model'!V71*(LOG10(+$C80*1000)^2)+'Reg L model'!W71*(LOG10(+$C80*1000)-'Reg L model'!Y71)*(MAX((LOG10(+$C80*1000)-'Reg L model'!Y71),0))+'Reg L model'!X71*(LOG10(+$C80*1000)-'Reg L model'!Z71)*MAX((LOG10($C80*1000)-'Reg L model'!Z71),0)))/100)),"")</f>
      </c>
      <c r="AD80" s="62"/>
      <c r="AE80" s="62">
        <f>IF(+$E80&gt;0,(SUM(+$E80*10^(+'Reg L model'!T71+'Reg L model'!U71*LOG10(+$E80*1000)+(+'Reg L model'!V71*(LOG10(+$E80*1000)^2)+'Reg L model'!W71*(LOG10(+$E80*1000)-'Reg L model'!Y71)*(MAX((LOG10(+$E80*1000)-'Reg L model'!Y71),0))+'Reg L model'!X71*(LOG10(+$E80*1000)-'Reg L model'!Z71)*MAX((LOG10($E80*1000)-'Reg L model'!Z71),0)))/100)),"")</f>
      </c>
    </row>
    <row r="81" spans="1:31" s="14" customFormat="1" ht="12.75" customHeight="1">
      <c r="A81" s="110" t="s">
        <v>121</v>
      </c>
      <c r="B81" s="110"/>
      <c r="C81" s="60"/>
      <c r="D81" s="78">
        <f>IF($C81&gt;0,IF(SUM($K81/+$C81)&gt;0.25,"*",""),"")</f>
      </c>
      <c r="E81" s="60"/>
      <c r="F81" s="78">
        <f>IF($E81&gt;0,IF(SUM($M81/+$E81)&gt;0.25,"*",""),"")</f>
      </c>
      <c r="G81" s="62">
        <f t="shared" si="18"/>
      </c>
      <c r="H81" s="78">
        <f t="shared" si="19"/>
      </c>
      <c r="I81" s="60"/>
      <c r="J81" s="78">
        <f t="shared" si="20"/>
      </c>
      <c r="K81" s="63">
        <f t="shared" si="21"/>
      </c>
      <c r="L81" s="52">
        <f t="shared" si="6"/>
      </c>
      <c r="M81" s="63">
        <f t="shared" si="22"/>
      </c>
      <c r="N81" s="52">
        <f t="shared" si="7"/>
      </c>
      <c r="O81" s="62">
        <f t="shared" si="23"/>
      </c>
      <c r="P81" s="52">
        <f t="shared" si="24"/>
      </c>
      <c r="Q81" s="62">
        <f t="shared" si="9"/>
      </c>
      <c r="R81" s="311">
        <f t="shared" si="10"/>
      </c>
      <c r="S81" s="78"/>
      <c r="T81" s="78"/>
      <c r="U81" s="62">
        <f>IF(+$C81&gt;0,(SUM(+$C81*10^(+'Reg L model'!B72+'Reg L model'!C72*LOG10(+$C81*1000)+(+'Reg L model'!D72*(LOG10(+$C81*1000)^2)+'Reg L model'!E72*(LOG10(+$C81*1000)-'Reg L model'!G72)*(MAX((LOG10(+$C81*1000)-'Reg L model'!G72),0))+'Reg L model'!F72*(LOG10(+$C81*1000)-'Reg L model'!H72)*MAX((LOG10($C81*1000)-'Reg L model'!H72),0)))/100)),"")</f>
      </c>
      <c r="V81" s="62"/>
      <c r="W81" s="62">
        <f>IF(+$E81&gt;0,(SUM(+$E81*10^(+'Reg L model'!B72+'Reg L model'!C72*LOG10(+$E81*1000)+(+'Reg L model'!D72*(LOG10(+$E81*1000)^2)+'Reg L model'!E72*(LOG10(+$E81*1000)-'Reg L model'!G72)*(MAX((LOG10(+$E81*1000)-'Reg L model'!G72),0))+'Reg L model'!F72*(LOG10(+$E81*1000)-'Reg L model'!H72)*MAX((LOG10($E81*1000)-'Reg L model'!H72),0)))/100)),"")</f>
      </c>
      <c r="X81" s="62"/>
      <c r="Y81" s="62">
        <f>IF(+$C81&gt;0,(SUM(+$C81*10^(+'Reg L model'!K72+'Reg L model'!L72*LOG10(+$C81*1000)+(+'Reg L model'!M72*(LOG10(+$C81*1000)^2)+'Reg L model'!N72*(LOG10(+$C81*1000)-'Reg L model'!P72)*(MAX((LOG10(+$C81*1000)-'Reg L model'!P72),0))+'Reg L model'!O72*(LOG10(+$C81*1000)-'Reg L model'!Q72)*MAX((LOG10($C81*1000)-'Reg L model'!Q72),0)))/100)),"")</f>
      </c>
      <c r="Z81" s="62"/>
      <c r="AA81" s="62">
        <f>IF(+$E81&gt;0,(SUM(+$E81*10^(+'Reg L model'!K72+'Reg L model'!L72*LOG10(+$E81*1000)+(+'Reg L model'!M72*(LOG10(+$E81*1000)^2)+'Reg L model'!N72*(LOG10(+$E81*1000)-'Reg L model'!P72)*(MAX((LOG10(+$E81*1000)-'Reg L model'!P72),0))+'Reg L model'!O72*(LOG10(+$E81*1000)-'Reg L model'!Q72)*MAX((LOG10($E81*1000)-'Reg L model'!Q72),0)))/100)),"")</f>
      </c>
      <c r="AB81" s="62"/>
      <c r="AC81" s="62">
        <f>IF(+$C81&gt;0,(SUM(+$C81*10^(+'Reg L model'!T72+'Reg L model'!U72*LOG10(+$C81*1000)+(+'Reg L model'!V72*(LOG10(+$C81*1000)^2)+'Reg L model'!W72*(LOG10(+$C81*1000)-'Reg L model'!Y72)*(MAX((LOG10(+$C81*1000)-'Reg L model'!Y72),0))+'Reg L model'!X72*(LOG10(+$C81*1000)-'Reg L model'!Z72)*MAX((LOG10($C81*1000)-'Reg L model'!Z72),0)))/100)),"")</f>
      </c>
      <c r="AD81" s="62"/>
      <c r="AE81" s="62">
        <f>IF(+$E81&gt;0,(SUM(+$E81*10^(+'Reg L model'!T72+'Reg L model'!U72*LOG10(+$E81*1000)+(+'Reg L model'!V72*(LOG10(+$E81*1000)^2)+'Reg L model'!W72*(LOG10(+$E81*1000)-'Reg L model'!Y72)*(MAX((LOG10(+$E81*1000)-'Reg L model'!Y72),0))+'Reg L model'!X72*(LOG10(+$E81*1000)-'Reg L model'!Z72)*MAX((LOG10($E81*1000)-'Reg L model'!Z72),0)))/100)),"")</f>
      </c>
    </row>
    <row r="82" spans="1:31" s="14" customFormat="1" ht="12.75" customHeight="1" thickBot="1">
      <c r="A82" s="110" t="s">
        <v>194</v>
      </c>
      <c r="B82" s="110"/>
      <c r="C82" s="61"/>
      <c r="D82" s="78">
        <f>IF($C82&gt;0,IF(SUM($K82/+$C82)&gt;0.25,"*",""),"")</f>
      </c>
      <c r="E82" s="61"/>
      <c r="F82" s="78">
        <f>IF($E82&gt;0,IF(SUM($M82/+$E82)&gt;0.25,"*",""),"")</f>
      </c>
      <c r="G82" s="62">
        <f t="shared" si="18"/>
      </c>
      <c r="H82" s="78">
        <f t="shared" si="19"/>
      </c>
      <c r="I82" s="61"/>
      <c r="J82" s="78">
        <f t="shared" si="20"/>
      </c>
      <c r="K82" s="63">
        <f t="shared" si="21"/>
      </c>
      <c r="L82" s="52">
        <f aca="true" t="shared" si="25" ref="L82:L113">IF(SUM($C82)&gt;0,IF(SUM($K82)/SUM($C82)&gt;0.25,"*",""),"")</f>
      </c>
      <c r="M82" s="63">
        <f t="shared" si="22"/>
      </c>
      <c r="N82" s="52">
        <f aca="true" t="shared" si="26" ref="N82:N113">IF(SUM($E82)&gt;0,IF(SUM($M82)/SUM($E82)&gt;0.25,"*",""),"")</f>
      </c>
      <c r="O82" s="62">
        <f t="shared" si="23"/>
      </c>
      <c r="P82" s="52">
        <f t="shared" si="24"/>
      </c>
      <c r="Q82" s="62">
        <f aca="true" t="shared" si="27" ref="Q82:Q113">IF($C$10&gt;=36982,IF($U82&gt;0,IF(+$I82&gt;0,IF(+$C82=0,"",+$U82/+$C82*$I82),""),""),"")</f>
      </c>
      <c r="R82" s="311">
        <f aca="true" t="shared" si="28" ref="R82:R113">IF($I82&gt;0,IF(SUM($Q82/+$I82)&gt;0.25,"*",""),"")</f>
      </c>
      <c r="S82" s="78"/>
      <c r="T82" s="78"/>
      <c r="U82" s="62">
        <f>IF(+$C82&gt;0,(SUM(+$C82*10^(+'Reg L model'!B73+'Reg L model'!C73*LOG10(+$C82*1000)+(+'Reg L model'!D73*(LOG10(+$C82*1000)^2)+'Reg L model'!E73*(LOG10(+$C82*1000)-'Reg L model'!G73)*(MAX((LOG10(+$C82*1000)-'Reg L model'!G73),0))+'Reg L model'!F73*(LOG10(+$C82*1000)-'Reg L model'!H73)*MAX((LOG10($C82*1000)-'Reg L model'!H73),0)))/100)),"")</f>
      </c>
      <c r="V82" s="62"/>
      <c r="W82" s="62">
        <f>IF(+$E82&gt;0,(SUM(+$E82*10^(+'Reg L model'!B73+'Reg L model'!C73*LOG10(+$E82*1000)+(+'Reg L model'!D73*(LOG10(+$E82*1000)^2)+'Reg L model'!E73*(LOG10(+$E82*1000)-'Reg L model'!G73)*(MAX((LOG10(+$E82*1000)-'Reg L model'!G73),0))+'Reg L model'!F73*(LOG10(+$E82*1000)-'Reg L model'!H73)*MAX((LOG10($E82*1000)-'Reg L model'!H73),0)))/100)),"")</f>
      </c>
      <c r="X82" s="62"/>
      <c r="Y82" s="62">
        <f>IF(+$C82&gt;0,(SUM(+$C82*10^(+'Reg L model'!K73+'Reg L model'!L73*LOG10(+$C82*1000)+(+'Reg L model'!M73*(LOG10(+$C82*1000)^2)+'Reg L model'!N73*(LOG10(+$C82*1000)-'Reg L model'!P73)*(MAX((LOG10(+$C82*1000)-'Reg L model'!P73),0))+'Reg L model'!O73*(LOG10(+$C82*1000)-'Reg L model'!Q73)*MAX((LOG10($C82*1000)-'Reg L model'!Q73),0)))/100)),"")</f>
      </c>
      <c r="Z82" s="62"/>
      <c r="AA82" s="62">
        <f>IF(+$E82&gt;0,(SUM(+$E82*10^(+'Reg L model'!K73+'Reg L model'!L73*LOG10(+$E82*1000)+(+'Reg L model'!M73*(LOG10(+$E82*1000)^2)+'Reg L model'!N73*(LOG10(+$E82*1000)-'Reg L model'!P73)*(MAX((LOG10(+$E82*1000)-'Reg L model'!P73),0))+'Reg L model'!O73*(LOG10(+$E82*1000)-'Reg L model'!Q73)*MAX((LOG10($E82*1000)-'Reg L model'!Q73),0)))/100)),"")</f>
      </c>
      <c r="AB82" s="62"/>
      <c r="AC82" s="62">
        <f>IF(+$C82&gt;0,(SUM(+$C82*10^(+'Reg L model'!T73+'Reg L model'!U73*LOG10(+$C82*1000)+(+'Reg L model'!V73*(LOG10(+$C82*1000)^2)+'Reg L model'!W73*(LOG10(+$C82*1000)-'Reg L model'!Y73)*(MAX((LOG10(+$C82*1000)-'Reg L model'!Y73),0))+'Reg L model'!X73*(LOG10(+$C82*1000)-'Reg L model'!Z73)*MAX((LOG10($C82*1000)-'Reg L model'!Z73),0)))/100)),"")</f>
      </c>
      <c r="AD82" s="62"/>
      <c r="AE82" s="62">
        <f>IF(+$E82&gt;0,(SUM(+$E82*10^(+'Reg L model'!T73+'Reg L model'!U73*LOG10(+$E82*1000)+(+'Reg L model'!V73*(LOG10(+$E82*1000)^2)+'Reg L model'!W73*(LOG10(+$E82*1000)-'Reg L model'!Y73)*(MAX((LOG10(+$E82*1000)-'Reg L model'!Y73),0))+'Reg L model'!X73*(LOG10(+$E82*1000)-'Reg L model'!Z73)*MAX((LOG10($E82*1000)-'Reg L model'!Z73),0)))/100)),"")</f>
      </c>
    </row>
    <row r="83" spans="1:31" s="14" customFormat="1" ht="22.5" customHeight="1" thickBot="1" thickTop="1">
      <c r="A83" s="283" t="s">
        <v>25</v>
      </c>
      <c r="B83" s="15"/>
      <c r="C83" s="62"/>
      <c r="D83" s="78"/>
      <c r="E83" s="62"/>
      <c r="F83" s="78"/>
      <c r="G83" s="62"/>
      <c r="H83" s="76"/>
      <c r="I83" s="62"/>
      <c r="J83" s="76"/>
      <c r="K83" s="63"/>
      <c r="L83" s="52"/>
      <c r="M83" s="63"/>
      <c r="N83" s="52"/>
      <c r="O83" s="62"/>
      <c r="P83" s="52"/>
      <c r="Q83" s="62"/>
      <c r="R83" s="311"/>
      <c r="S83" s="76"/>
      <c r="T83" s="76"/>
      <c r="U83" s="62"/>
      <c r="V83" s="62"/>
      <c r="W83" s="62"/>
      <c r="X83" s="62"/>
      <c r="Y83" s="62"/>
      <c r="Z83" s="62"/>
      <c r="AA83" s="62"/>
      <c r="AB83" s="62"/>
      <c r="AC83" s="62"/>
      <c r="AD83" s="62"/>
      <c r="AE83" s="62"/>
    </row>
    <row r="84" spans="1:31" s="14" customFormat="1" ht="12.75" customHeight="1" thickTop="1">
      <c r="A84" s="109" t="s">
        <v>170</v>
      </c>
      <c r="B84" s="109"/>
      <c r="C84" s="59"/>
      <c r="D84" s="78">
        <f>IF($C84&gt;0,IF(SUM($K84/+$C84)&gt;0.25,"*",""),"")</f>
      </c>
      <c r="E84" s="59"/>
      <c r="F84" s="78">
        <f>IF($E84&gt;0,IF(SUM($M84/+$E84)&gt;0.25,"*",""),"")</f>
      </c>
      <c r="G84" s="62">
        <f aca="true" t="shared" si="29" ref="G84:G91">IF($C$14="Unemployed",IF($E$14="Labour force",IF(+C84=0,IF(+E84=0,"","Col C please?"),IF(+E84=0,"Col C/Col E",+C84*100/+E84)),""),"")</f>
      </c>
      <c r="H84" s="78">
        <f aca="true" t="shared" si="30" ref="H84:H91">IF(SUM($G84)&gt;0,IF(SUM($O84)/SUM($G84)&gt;0.25,"*",""),"")</f>
      </c>
      <c r="I84" s="59"/>
      <c r="J84" s="78">
        <f aca="true" t="shared" si="31" ref="J84:J91">IF($I84&gt;0,IF(SUM($Q84/+$I84)&gt;0.25,"*",""),"")</f>
      </c>
      <c r="K84" s="63">
        <f aca="true" t="shared" si="32" ref="K84:K91">IF($C$10&gt;=36982,IF(OR(C$14="Employed",C$14="Labour force",C$14="Civilian population"),U84,IF(C$14="Unemployed",Y84,IF(C$14="Not in the labour force",AC84,""))),"")</f>
      </c>
      <c r="L84" s="52">
        <f t="shared" si="25"/>
      </c>
      <c r="M84" s="63">
        <f aca="true" t="shared" si="33" ref="M84:M91">IF($C$10&gt;=36982,IF(OR(E$14="Employed",E$14="Labour force",E$14="Civilian population"),W84,IF(E$14="Unemployed",AA84,IF(E$14="Not in the labour force",AE84,""))),"")</f>
      </c>
      <c r="N84" s="52">
        <f t="shared" si="26"/>
      </c>
      <c r="O84" s="62">
        <f aca="true" t="shared" si="34" ref="O84:O91">IF($C$10&gt;=36982,IF(SUM($G84)&gt;0,(SQRT((+$U84/+$C84*100)^2-(+$W84/+$E84*100)^2)*SUM($G84)/100),""),"")</f>
      </c>
      <c r="P84" s="52">
        <f aca="true" t="shared" si="35" ref="P84:P91">IF(SUM($G84)&gt;0,IF(SUM($O84)/SUM($G84)&gt;0.25,"*",""),"")</f>
      </c>
      <c r="Q84" s="62">
        <f t="shared" si="27"/>
      </c>
      <c r="R84" s="311">
        <f t="shared" si="28"/>
      </c>
      <c r="S84" s="78"/>
      <c r="T84" s="78"/>
      <c r="U84" s="62">
        <f>IF(+$C84&gt;0,(SUM(+$C84*10^(+'Reg L model'!B75+'Reg L model'!C75*LOG10(+$C84*1000)+(+'Reg L model'!D75*(LOG10(+$C84*1000)^2)+'Reg L model'!E75*(LOG10(+$C84*1000)-'Reg L model'!G75)*(MAX((LOG10(+$C84*1000)-'Reg L model'!G75),0))+'Reg L model'!F75*(LOG10(+$C84*1000)-'Reg L model'!H75)*MAX((LOG10($C84*1000)-'Reg L model'!H75),0)))/100)),"")</f>
      </c>
      <c r="V84" s="62"/>
      <c r="W84" s="62">
        <f>IF(+$E84&gt;0,(SUM(+$E84*10^(+'Reg L model'!B75+'Reg L model'!C75*LOG10(+$E84*1000)+(+'Reg L model'!D75*(LOG10(+$E84*1000)^2)+'Reg L model'!E75*(LOG10(+$E84*1000)-'Reg L model'!G75)*(MAX((LOG10(+$E84*1000)-'Reg L model'!G75),0))+'Reg L model'!F75*(LOG10(+$E84*1000)-'Reg L model'!H75)*MAX((LOG10($E84*1000)-'Reg L model'!H75),0)))/100)),"")</f>
      </c>
      <c r="X84" s="62"/>
      <c r="Y84" s="62">
        <f>IF(+$C84&gt;0,(SUM(+$C84*10^(+'Reg L model'!K75+'Reg L model'!L75*LOG10(+$C84*1000)+(+'Reg L model'!M75*(LOG10(+$C84*1000)^2)+'Reg L model'!N75*(LOG10(+$C84*1000)-'Reg L model'!P75)*(MAX((LOG10(+$C84*1000)-'Reg L model'!P75),0))+'Reg L model'!O75*(LOG10(+$C84*1000)-'Reg L model'!Q75)*MAX((LOG10($C84*1000)-'Reg L model'!Q75),0)))/100)),"")</f>
      </c>
      <c r="Z84" s="62"/>
      <c r="AA84" s="62">
        <f>IF(+$E84&gt;0,(SUM(+$E84*10^(+'Reg L model'!K75+'Reg L model'!L75*LOG10(+$E84*1000)+(+'Reg L model'!M75*(LOG10(+$E84*1000)^2)+'Reg L model'!N75*(LOG10(+$E84*1000)-'Reg L model'!P75)*(MAX((LOG10(+$E84*1000)-'Reg L model'!P75),0))+'Reg L model'!O75*(LOG10(+$E84*1000)-'Reg L model'!Q75)*MAX((LOG10($E84*1000)-'Reg L model'!Q75),0)))/100)),"")</f>
      </c>
      <c r="AB84" s="62"/>
      <c r="AC84" s="62">
        <f>IF(+$C84&gt;0,(SUM(+$C84*10^(+'Reg L model'!T75+'Reg L model'!U75*LOG10(+$C84*1000)+(+'Reg L model'!V75*(LOG10(+$C84*1000)^2)+'Reg L model'!W75*(LOG10(+$C84*1000)-'Reg L model'!Y75)*(MAX((LOG10(+$C84*1000)-'Reg L model'!Y75),0))+'Reg L model'!X75*(LOG10(+$C84*1000)-'Reg L model'!Z75)*MAX((LOG10($C84*1000)-'Reg L model'!Z75),0)))/100)),"")</f>
      </c>
      <c r="AD84" s="62"/>
      <c r="AE84" s="62">
        <f>IF(+$E84&gt;0,(SUM(+$E84*10^(+'Reg L model'!T75+'Reg L model'!U75*LOG10(+$E84*1000)+(+'Reg L model'!V75*(LOG10(+$E84*1000)^2)+'Reg L model'!W75*(LOG10(+$E84*1000)-'Reg L model'!Y75)*(MAX((LOG10(+$E84*1000)-'Reg L model'!Y75),0))+'Reg L model'!X75*(LOG10(+$E84*1000)-'Reg L model'!Z75)*MAX((LOG10($E84*1000)-'Reg L model'!Z75),0)))/100)),"")</f>
      </c>
    </row>
    <row r="85" spans="1:31" s="14" customFormat="1" ht="12.75" customHeight="1">
      <c r="A85" s="110" t="s">
        <v>122</v>
      </c>
      <c r="B85" s="110"/>
      <c r="C85" s="60"/>
      <c r="D85" s="78">
        <f>IF($C85&gt;0,IF(SUM($K85/+$C85)&gt;0.25,"*",""),"")</f>
      </c>
      <c r="E85" s="60"/>
      <c r="F85" s="78">
        <f>IF($E85&gt;0,IF(SUM($M85/+$E85)&gt;0.25,"*",""),"")</f>
      </c>
      <c r="G85" s="62">
        <f t="shared" si="29"/>
      </c>
      <c r="H85" s="78">
        <f t="shared" si="30"/>
      </c>
      <c r="I85" s="60"/>
      <c r="J85" s="78">
        <f t="shared" si="31"/>
      </c>
      <c r="K85" s="63">
        <f t="shared" si="32"/>
      </c>
      <c r="L85" s="52">
        <f t="shared" si="25"/>
      </c>
      <c r="M85" s="63">
        <f t="shared" si="33"/>
      </c>
      <c r="N85" s="52">
        <f t="shared" si="26"/>
      </c>
      <c r="O85" s="62">
        <f t="shared" si="34"/>
      </c>
      <c r="P85" s="52">
        <f t="shared" si="35"/>
      </c>
      <c r="Q85" s="62">
        <f t="shared" si="27"/>
      </c>
      <c r="R85" s="311">
        <f t="shared" si="28"/>
      </c>
      <c r="S85" s="78"/>
      <c r="T85" s="78"/>
      <c r="U85" s="62">
        <f>IF(+$C85&gt;0,(SUM(+$C85*10^(+'Reg L model'!B76+'Reg L model'!C76*LOG10(+$C85*1000)+(+'Reg L model'!D76*(LOG10(+$C85*1000)^2)+'Reg L model'!E76*(LOG10(+$C85*1000)-'Reg L model'!G76)*(MAX((LOG10(+$C85*1000)-'Reg L model'!G76),0))+'Reg L model'!F76*(LOG10(+$C85*1000)-'Reg L model'!H76)*MAX((LOG10($C85*1000)-'Reg L model'!H76),0)))/100)),"")</f>
      </c>
      <c r="V85" s="62"/>
      <c r="W85" s="62">
        <f>IF(+$E85&gt;0,(SUM(+$E85*10^(+'Reg L model'!B76+'Reg L model'!C76*LOG10(+$E85*1000)+(+'Reg L model'!D76*(LOG10(+$E85*1000)^2)+'Reg L model'!E76*(LOG10(+$E85*1000)-'Reg L model'!G76)*(MAX((LOG10(+$E85*1000)-'Reg L model'!G76),0))+'Reg L model'!F76*(LOG10(+$E85*1000)-'Reg L model'!H76)*MAX((LOG10($E85*1000)-'Reg L model'!H76),0)))/100)),"")</f>
      </c>
      <c r="X85" s="62"/>
      <c r="Y85" s="62">
        <f>IF(+$C85&gt;0,(SUM(+$C85*10^(+'Reg L model'!K76+'Reg L model'!L76*LOG10(+$C85*1000)+(+'Reg L model'!M76*(LOG10(+$C85*1000)^2)+'Reg L model'!N76*(LOG10(+$C85*1000)-'Reg L model'!P76)*(MAX((LOG10(+$C85*1000)-'Reg L model'!P76),0))+'Reg L model'!O76*(LOG10(+$C85*1000)-'Reg L model'!Q76)*MAX((LOG10($C85*1000)-'Reg L model'!Q76),0)))/100)),"")</f>
      </c>
      <c r="Z85" s="62"/>
      <c r="AA85" s="62">
        <f>IF(+$E85&gt;0,(SUM(+$E85*10^(+'Reg L model'!K76+'Reg L model'!L76*LOG10(+$E85*1000)+(+'Reg L model'!M76*(LOG10(+$E85*1000)^2)+'Reg L model'!N76*(LOG10(+$E85*1000)-'Reg L model'!P76)*(MAX((LOG10(+$E85*1000)-'Reg L model'!P76),0))+'Reg L model'!O76*(LOG10(+$E85*1000)-'Reg L model'!Q76)*MAX((LOG10($E85*1000)-'Reg L model'!Q76),0)))/100)),"")</f>
      </c>
      <c r="AB85" s="62"/>
      <c r="AC85" s="62">
        <f>IF(+$C85&gt;0,(SUM(+$C85*10^(+'Reg L model'!T76+'Reg L model'!U76*LOG10(+$C85*1000)+(+'Reg L model'!V76*(LOG10(+$C85*1000)^2)+'Reg L model'!W76*(LOG10(+$C85*1000)-'Reg L model'!Y76)*(MAX((LOG10(+$C85*1000)-'Reg L model'!Y76),0))+'Reg L model'!X76*(LOG10(+$C85*1000)-'Reg L model'!Z76)*MAX((LOG10($C85*1000)-'Reg L model'!Z76),0)))/100)),"")</f>
      </c>
      <c r="AD85" s="62"/>
      <c r="AE85" s="62">
        <f>IF(+$E85&gt;0,(SUM(+$E85*10^(+'Reg L model'!T76+'Reg L model'!U76*LOG10(+$E85*1000)+(+'Reg L model'!V76*(LOG10(+$E85*1000)^2)+'Reg L model'!W76*(LOG10(+$E85*1000)-'Reg L model'!Y76)*(MAX((LOG10(+$E85*1000)-'Reg L model'!Y76),0))+'Reg L model'!X76*(LOG10(+$E85*1000)-'Reg L model'!Z76)*MAX((LOG10($E85*1000)-'Reg L model'!Z76),0)))/100)),"")</f>
      </c>
    </row>
    <row r="86" spans="1:31" s="14" customFormat="1" ht="12.75" customHeight="1">
      <c r="A86" s="110" t="s">
        <v>123</v>
      </c>
      <c r="B86" s="110"/>
      <c r="C86" s="60"/>
      <c r="D86" s="78">
        <f>IF($C86&gt;0,IF(SUM($K86/+$C86)&gt;0.25,"*",""),"")</f>
      </c>
      <c r="E86" s="60"/>
      <c r="F86" s="78">
        <f>IF($E86&gt;0,IF(SUM($M86/+$E86)&gt;0.25,"*",""),"")</f>
      </c>
      <c r="G86" s="62">
        <f t="shared" si="29"/>
      </c>
      <c r="H86" s="78">
        <f t="shared" si="30"/>
      </c>
      <c r="I86" s="60"/>
      <c r="J86" s="78">
        <f t="shared" si="31"/>
      </c>
      <c r="K86" s="63">
        <f t="shared" si="32"/>
      </c>
      <c r="L86" s="52">
        <f t="shared" si="25"/>
      </c>
      <c r="M86" s="63">
        <f t="shared" si="33"/>
      </c>
      <c r="N86" s="52">
        <f t="shared" si="26"/>
      </c>
      <c r="O86" s="62">
        <f t="shared" si="34"/>
      </c>
      <c r="P86" s="52">
        <f t="shared" si="35"/>
      </c>
      <c r="Q86" s="62">
        <f t="shared" si="27"/>
      </c>
      <c r="R86" s="311">
        <f t="shared" si="28"/>
      </c>
      <c r="S86" s="78"/>
      <c r="T86" s="78"/>
      <c r="U86" s="62">
        <f>IF(+$C86&gt;0,(SUM(+$C86*10^(+'Reg L model'!B77+'Reg L model'!C77*LOG10(+$C86*1000)+(+'Reg L model'!D77*(LOG10(+$C86*1000)^2)+'Reg L model'!E77*(LOG10(+$C86*1000)-'Reg L model'!G77)*(MAX((LOG10(+$C86*1000)-'Reg L model'!G77),0))+'Reg L model'!F77*(LOG10(+$C86*1000)-'Reg L model'!H77)*MAX((LOG10($C86*1000)-'Reg L model'!H77),0)))/100)),"")</f>
      </c>
      <c r="V86" s="62"/>
      <c r="W86" s="62">
        <f>IF(+$E86&gt;0,(SUM(+$E86*10^(+'Reg L model'!B77+'Reg L model'!C77*LOG10(+$E86*1000)+(+'Reg L model'!D77*(LOG10(+$E86*1000)^2)+'Reg L model'!E77*(LOG10(+$E86*1000)-'Reg L model'!G77)*(MAX((LOG10(+$E86*1000)-'Reg L model'!G77),0))+'Reg L model'!F77*(LOG10(+$E86*1000)-'Reg L model'!H77)*MAX((LOG10($E86*1000)-'Reg L model'!H77),0)))/100)),"")</f>
      </c>
      <c r="X86" s="62"/>
      <c r="Y86" s="62">
        <f>IF(+$C86&gt;0,(SUM(+$C86*10^(+'Reg L model'!K77+'Reg L model'!L77*LOG10(+$C86*1000)+(+'Reg L model'!M77*(LOG10(+$C86*1000)^2)+'Reg L model'!N77*(LOG10(+$C86*1000)-'Reg L model'!P77)*(MAX((LOG10(+$C86*1000)-'Reg L model'!P77),0))+'Reg L model'!O77*(LOG10(+$C86*1000)-'Reg L model'!Q77)*MAX((LOG10($C86*1000)-'Reg L model'!Q77),0)))/100)),"")</f>
      </c>
      <c r="Z86" s="62"/>
      <c r="AA86" s="62">
        <f>IF(+$E86&gt;0,(SUM(+$E86*10^(+'Reg L model'!K77+'Reg L model'!L77*LOG10(+$E86*1000)+(+'Reg L model'!M77*(LOG10(+$E86*1000)^2)+'Reg L model'!N77*(LOG10(+$E86*1000)-'Reg L model'!P77)*(MAX((LOG10(+$E86*1000)-'Reg L model'!P77),0))+'Reg L model'!O77*(LOG10(+$E86*1000)-'Reg L model'!Q77)*MAX((LOG10($E86*1000)-'Reg L model'!Q77),0)))/100)),"")</f>
      </c>
      <c r="AB86" s="62"/>
      <c r="AC86" s="62">
        <f>IF(+$C86&gt;0,(SUM(+$C86*10^(+'Reg L model'!T77+'Reg L model'!U77*LOG10(+$C86*1000)+(+'Reg L model'!V77*(LOG10(+$C86*1000)^2)+'Reg L model'!W77*(LOG10(+$C86*1000)-'Reg L model'!Y77)*(MAX((LOG10(+$C86*1000)-'Reg L model'!Y77),0))+'Reg L model'!X77*(LOG10(+$C86*1000)-'Reg L model'!Z77)*MAX((LOG10($C86*1000)-'Reg L model'!Z77),0)))/100)),"")</f>
      </c>
      <c r="AD86" s="62"/>
      <c r="AE86" s="62">
        <f>IF(+$E86&gt;0,(SUM(+$E86*10^(+'Reg L model'!T77+'Reg L model'!U77*LOG10(+$E86*1000)+(+'Reg L model'!V77*(LOG10(+$E86*1000)^2)+'Reg L model'!W77*(LOG10(+$E86*1000)-'Reg L model'!Y77)*(MAX((LOG10(+$E86*1000)-'Reg L model'!Y77),0))+'Reg L model'!X77*(LOG10(+$E86*1000)-'Reg L model'!Z77)*MAX((LOG10($E86*1000)-'Reg L model'!Z77),0)))/100)),"")</f>
      </c>
    </row>
    <row r="87" spans="1:31" s="14" customFormat="1" ht="12.75" customHeight="1">
      <c r="A87" s="110" t="s">
        <v>124</v>
      </c>
      <c r="B87" s="110"/>
      <c r="C87" s="60"/>
      <c r="D87" s="78">
        <f>IF($C87&gt;0,IF(SUM($K87/+$C87)&gt;0.25,"*",""),"")</f>
      </c>
      <c r="E87" s="60"/>
      <c r="F87" s="78">
        <f>IF($E87&gt;0,IF(SUM($M87/+$E87)&gt;0.25,"*",""),"")</f>
      </c>
      <c r="G87" s="62">
        <f t="shared" si="29"/>
      </c>
      <c r="H87" s="78">
        <f t="shared" si="30"/>
      </c>
      <c r="I87" s="60"/>
      <c r="J87" s="78">
        <f t="shared" si="31"/>
      </c>
      <c r="K87" s="63">
        <f t="shared" si="32"/>
      </c>
      <c r="L87" s="52">
        <f t="shared" si="25"/>
      </c>
      <c r="M87" s="63">
        <f t="shared" si="33"/>
      </c>
      <c r="N87" s="52">
        <f t="shared" si="26"/>
      </c>
      <c r="O87" s="62">
        <f t="shared" si="34"/>
      </c>
      <c r="P87" s="52">
        <f t="shared" si="35"/>
      </c>
      <c r="Q87" s="62">
        <f t="shared" si="27"/>
      </c>
      <c r="R87" s="311">
        <f t="shared" si="28"/>
      </c>
      <c r="S87" s="78"/>
      <c r="T87" s="78"/>
      <c r="U87" s="62">
        <f>IF(+$C87&gt;0,(SUM(+$C87*10^(+'Reg L model'!B78+'Reg L model'!C78*LOG10(+$C87*1000)+(+'Reg L model'!D78*(LOG10(+$C87*1000)^2)+'Reg L model'!E78*(LOG10(+$C87*1000)-'Reg L model'!G78)*(MAX((LOG10(+$C87*1000)-'Reg L model'!G78),0))+'Reg L model'!F78*(LOG10(+$C87*1000)-'Reg L model'!H78)*MAX((LOG10($C87*1000)-'Reg L model'!H78),0)))/100)),"")</f>
      </c>
      <c r="V87" s="62"/>
      <c r="W87" s="62">
        <f>IF(+$E87&gt;0,(SUM(+$E87*10^(+'Reg L model'!B78+'Reg L model'!C78*LOG10(+$E87*1000)+(+'Reg L model'!D78*(LOG10(+$E87*1000)^2)+'Reg L model'!E78*(LOG10(+$E87*1000)-'Reg L model'!G78)*(MAX((LOG10(+$E87*1000)-'Reg L model'!G78),0))+'Reg L model'!F78*(LOG10(+$E87*1000)-'Reg L model'!H78)*MAX((LOG10($E87*1000)-'Reg L model'!H78),0)))/100)),"")</f>
      </c>
      <c r="X87" s="62"/>
      <c r="Y87" s="62">
        <f>IF(+$C87&gt;0,(SUM(+$C87*10^(+'Reg L model'!K78+'Reg L model'!L78*LOG10(+$C87*1000)+(+'Reg L model'!M78*(LOG10(+$C87*1000)^2)+'Reg L model'!N78*(LOG10(+$C87*1000)-'Reg L model'!P78)*(MAX((LOG10(+$C87*1000)-'Reg L model'!P78),0))+'Reg L model'!O78*(LOG10(+$C87*1000)-'Reg L model'!Q78)*MAX((LOG10($C87*1000)-'Reg L model'!Q78),0)))/100)),"")</f>
      </c>
      <c r="Z87" s="62"/>
      <c r="AA87" s="62">
        <f>IF(+$E87&gt;0,(SUM(+$E87*10^(+'Reg L model'!K78+'Reg L model'!L78*LOG10(+$E87*1000)+(+'Reg L model'!M78*(LOG10(+$E87*1000)^2)+'Reg L model'!N78*(LOG10(+$E87*1000)-'Reg L model'!P78)*(MAX((LOG10(+$E87*1000)-'Reg L model'!P78),0))+'Reg L model'!O78*(LOG10(+$E87*1000)-'Reg L model'!Q78)*MAX((LOG10($E87*1000)-'Reg L model'!Q78),0)))/100)),"")</f>
      </c>
      <c r="AB87" s="62"/>
      <c r="AC87" s="62">
        <f>IF(+$C87&gt;0,(SUM(+$C87*10^(+'Reg L model'!T78+'Reg L model'!U78*LOG10(+$C87*1000)+(+'Reg L model'!V78*(LOG10(+$C87*1000)^2)+'Reg L model'!W78*(LOG10(+$C87*1000)-'Reg L model'!Y78)*(MAX((LOG10(+$C87*1000)-'Reg L model'!Y78),0))+'Reg L model'!X78*(LOG10(+$C87*1000)-'Reg L model'!Z78)*MAX((LOG10($C87*1000)-'Reg L model'!Z78),0)))/100)),"")</f>
      </c>
      <c r="AD87" s="62"/>
      <c r="AE87" s="62">
        <f>IF(+$E87&gt;0,(SUM(+$E87*10^(+'Reg L model'!T78+'Reg L model'!U78*LOG10(+$E87*1000)+(+'Reg L model'!V78*(LOG10(+$E87*1000)^2)+'Reg L model'!W78*(LOG10(+$E87*1000)-'Reg L model'!Y78)*(MAX((LOG10(+$E87*1000)-'Reg L model'!Y78),0))+'Reg L model'!X78*(LOG10(+$E87*1000)-'Reg L model'!Z78)*MAX((LOG10($E87*1000)-'Reg L model'!Z78),0)))/100)),"")</f>
      </c>
    </row>
    <row r="88" spans="1:31" s="14" customFormat="1" ht="12.75" customHeight="1">
      <c r="A88" s="110" t="s">
        <v>125</v>
      </c>
      <c r="B88" s="110"/>
      <c r="C88" s="60"/>
      <c r="D88" s="78">
        <f>IF($C88&gt;0,IF(SUM($K88/+$C88)&gt;0.25,"*",""),"")</f>
      </c>
      <c r="E88" s="60"/>
      <c r="F88" s="78">
        <f>IF($E88&gt;0,IF(SUM($M88/+$E88)&gt;0.25,"*",""),"")</f>
      </c>
      <c r="G88" s="62">
        <f t="shared" si="29"/>
      </c>
      <c r="H88" s="78">
        <f t="shared" si="30"/>
      </c>
      <c r="I88" s="60"/>
      <c r="J88" s="78">
        <f t="shared" si="31"/>
      </c>
      <c r="K88" s="63">
        <f t="shared" si="32"/>
      </c>
      <c r="L88" s="52">
        <f t="shared" si="25"/>
      </c>
      <c r="M88" s="63">
        <f t="shared" si="33"/>
      </c>
      <c r="N88" s="52">
        <f t="shared" si="26"/>
      </c>
      <c r="O88" s="62">
        <f t="shared" si="34"/>
      </c>
      <c r="P88" s="52">
        <f t="shared" si="35"/>
      </c>
      <c r="Q88" s="62">
        <f t="shared" si="27"/>
      </c>
      <c r="R88" s="311">
        <f t="shared" si="28"/>
      </c>
      <c r="S88" s="78"/>
      <c r="T88" s="78"/>
      <c r="U88" s="62">
        <f>IF(+$C88&gt;0,(SUM(+$C88*10^(+'Reg L model'!B79+'Reg L model'!C79*LOG10(+$C88*1000)+(+'Reg L model'!D79*(LOG10(+$C88*1000)^2)+'Reg L model'!E79*(LOG10(+$C88*1000)-'Reg L model'!G79)*(MAX((LOG10(+$C88*1000)-'Reg L model'!G79),0))+'Reg L model'!F79*(LOG10(+$C88*1000)-'Reg L model'!H79)*MAX((LOG10($C88*1000)-'Reg L model'!H79),0)))/100)),"")</f>
      </c>
      <c r="V88" s="62"/>
      <c r="W88" s="62">
        <f>IF(+$E88&gt;0,(SUM(+$E88*10^(+'Reg L model'!B79+'Reg L model'!C79*LOG10(+$E88*1000)+(+'Reg L model'!D79*(LOG10(+$E88*1000)^2)+'Reg L model'!E79*(LOG10(+$E88*1000)-'Reg L model'!G79)*(MAX((LOG10(+$E88*1000)-'Reg L model'!G79),0))+'Reg L model'!F79*(LOG10(+$E88*1000)-'Reg L model'!H79)*MAX((LOG10($E88*1000)-'Reg L model'!H79),0)))/100)),"")</f>
      </c>
      <c r="X88" s="62"/>
      <c r="Y88" s="62">
        <f>IF(+$C88&gt;0,(SUM(+$C88*10^(+'Reg L model'!K79+'Reg L model'!L79*LOG10(+$C88*1000)+(+'Reg L model'!M79*(LOG10(+$C88*1000)^2)+'Reg L model'!N79*(LOG10(+$C88*1000)-'Reg L model'!P79)*(MAX((LOG10(+$C88*1000)-'Reg L model'!P79),0))+'Reg L model'!O79*(LOG10(+$C88*1000)-'Reg L model'!Q79)*MAX((LOG10($C88*1000)-'Reg L model'!Q79),0)))/100)),"")</f>
      </c>
      <c r="Z88" s="62"/>
      <c r="AA88" s="62">
        <f>IF(+$E88&gt;0,(SUM(+$E88*10^(+'Reg L model'!K79+'Reg L model'!L79*LOG10(+$E88*1000)+(+'Reg L model'!M79*(LOG10(+$E88*1000)^2)+'Reg L model'!N79*(LOG10(+$E88*1000)-'Reg L model'!P79)*(MAX((LOG10(+$E88*1000)-'Reg L model'!P79),0))+'Reg L model'!O79*(LOG10(+$E88*1000)-'Reg L model'!Q79)*MAX((LOG10($E88*1000)-'Reg L model'!Q79),0)))/100)),"")</f>
      </c>
      <c r="AB88" s="62"/>
      <c r="AC88" s="62">
        <f>IF(+$C88&gt;0,(SUM(+$C88*10^(+'Reg L model'!T79+'Reg L model'!U79*LOG10(+$C88*1000)+(+'Reg L model'!V79*(LOG10(+$C88*1000)^2)+'Reg L model'!W79*(LOG10(+$C88*1000)-'Reg L model'!Y79)*(MAX((LOG10(+$C88*1000)-'Reg L model'!Y79),0))+'Reg L model'!X79*(LOG10(+$C88*1000)-'Reg L model'!Z79)*MAX((LOG10($C88*1000)-'Reg L model'!Z79),0)))/100)),"")</f>
      </c>
      <c r="AD88" s="62"/>
      <c r="AE88" s="62">
        <f>IF(+$E88&gt;0,(SUM(+$E88*10^(+'Reg L model'!T79+'Reg L model'!U79*LOG10(+$E88*1000)+(+'Reg L model'!V79*(LOG10(+$E88*1000)^2)+'Reg L model'!W79*(LOG10(+$E88*1000)-'Reg L model'!Y79)*(MAX((LOG10(+$E88*1000)-'Reg L model'!Y79),0))+'Reg L model'!X79*(LOG10(+$E88*1000)-'Reg L model'!Z79)*MAX((LOG10($E88*1000)-'Reg L model'!Z79),0)))/100)),"")</f>
      </c>
    </row>
    <row r="89" spans="1:31" s="14" customFormat="1" ht="12.75" customHeight="1">
      <c r="A89" s="109" t="s">
        <v>171</v>
      </c>
      <c r="B89" s="109"/>
      <c r="C89" s="60"/>
      <c r="D89" s="78">
        <f>IF($C89&gt;0,IF(SUM($K89/+$C89)&gt;0.25,"*",""),"")</f>
      </c>
      <c r="E89" s="60"/>
      <c r="F89" s="78">
        <f>IF($E89&gt;0,IF(SUM($M89/+$E89)&gt;0.25,"*",""),"")</f>
      </c>
      <c r="G89" s="62">
        <f t="shared" si="29"/>
      </c>
      <c r="H89" s="78">
        <f t="shared" si="30"/>
      </c>
      <c r="I89" s="60"/>
      <c r="J89" s="78">
        <f t="shared" si="31"/>
      </c>
      <c r="K89" s="63">
        <f t="shared" si="32"/>
      </c>
      <c r="L89" s="52">
        <f t="shared" si="25"/>
      </c>
      <c r="M89" s="63">
        <f t="shared" si="33"/>
      </c>
      <c r="N89" s="52">
        <f t="shared" si="26"/>
      </c>
      <c r="O89" s="62">
        <f t="shared" si="34"/>
      </c>
      <c r="P89" s="52">
        <f t="shared" si="35"/>
      </c>
      <c r="Q89" s="62">
        <f t="shared" si="27"/>
      </c>
      <c r="R89" s="311">
        <f t="shared" si="28"/>
      </c>
      <c r="S89" s="78"/>
      <c r="T89" s="78"/>
      <c r="U89" s="62">
        <f>IF(+$C89&gt;0,(SUM(+$C89*10^(+'Reg L model'!B80+'Reg L model'!C80*LOG10(+$C89*1000)+(+'Reg L model'!D80*(LOG10(+$C89*1000)^2)+'Reg L model'!E80*(LOG10(+$C89*1000)-'Reg L model'!G80)*(MAX((LOG10(+$C89*1000)-'Reg L model'!G80),0))+'Reg L model'!F80*(LOG10(+$C89*1000)-'Reg L model'!H80)*MAX((LOG10($C89*1000)-'Reg L model'!H80),0)))/100)),"")</f>
      </c>
      <c r="V89" s="62"/>
      <c r="W89" s="62">
        <f>IF(+$E89&gt;0,(SUM(+$E89*10^(+'Reg L model'!B80+'Reg L model'!C80*LOG10(+$E89*1000)+(+'Reg L model'!D80*(LOG10(+$E89*1000)^2)+'Reg L model'!E80*(LOG10(+$E89*1000)-'Reg L model'!G80)*(MAX((LOG10(+$E89*1000)-'Reg L model'!G80),0))+'Reg L model'!F80*(LOG10(+$E89*1000)-'Reg L model'!H80)*MAX((LOG10($E89*1000)-'Reg L model'!H80),0)))/100)),"")</f>
      </c>
      <c r="X89" s="62"/>
      <c r="Y89" s="62">
        <f>IF(+$C89&gt;0,(SUM(+$C89*10^(+'Reg L model'!K80+'Reg L model'!L80*LOG10(+$C89*1000)+(+'Reg L model'!M80*(LOG10(+$C89*1000)^2)+'Reg L model'!N80*(LOG10(+$C89*1000)-'Reg L model'!P80)*(MAX((LOG10(+$C89*1000)-'Reg L model'!P80),0))+'Reg L model'!O80*(LOG10(+$C89*1000)-'Reg L model'!Q80)*MAX((LOG10($C89*1000)-'Reg L model'!Q80),0)))/100)),"")</f>
      </c>
      <c r="Z89" s="62"/>
      <c r="AA89" s="62">
        <f>IF(+$E89&gt;0,(SUM(+$E89*10^(+'Reg L model'!K80+'Reg L model'!L80*LOG10(+$E89*1000)+(+'Reg L model'!M80*(LOG10(+$E89*1000)^2)+'Reg L model'!N80*(LOG10(+$E89*1000)-'Reg L model'!P80)*(MAX((LOG10(+$E89*1000)-'Reg L model'!P80),0))+'Reg L model'!O80*(LOG10(+$E89*1000)-'Reg L model'!Q80)*MAX((LOG10($E89*1000)-'Reg L model'!Q80),0)))/100)),"")</f>
      </c>
      <c r="AB89" s="62"/>
      <c r="AC89" s="62">
        <f>IF(+$C89&gt;0,(SUM(+$C89*10^(+'Reg L model'!T80+'Reg L model'!U80*LOG10(+$C89*1000)+(+'Reg L model'!V80*(LOG10(+$C89*1000)^2)+'Reg L model'!W80*(LOG10(+$C89*1000)-'Reg L model'!Y80)*(MAX((LOG10(+$C89*1000)-'Reg L model'!Y80),0))+'Reg L model'!X80*(LOG10(+$C89*1000)-'Reg L model'!Z80)*MAX((LOG10($C89*1000)-'Reg L model'!Z80),0)))/100)),"")</f>
      </c>
      <c r="AD89" s="62"/>
      <c r="AE89" s="62">
        <f>IF(+$E89&gt;0,(SUM(+$E89*10^(+'Reg L model'!T80+'Reg L model'!U80*LOG10(+$E89*1000)+(+'Reg L model'!V80*(LOG10(+$E89*1000)^2)+'Reg L model'!W80*(LOG10(+$E89*1000)-'Reg L model'!Y80)*(MAX((LOG10(+$E89*1000)-'Reg L model'!Y80),0))+'Reg L model'!X80*(LOG10(+$E89*1000)-'Reg L model'!Z80)*MAX((LOG10($E89*1000)-'Reg L model'!Z80),0)))/100)),"")</f>
      </c>
    </row>
    <row r="90" spans="1:31" s="14" customFormat="1" ht="12.75" customHeight="1">
      <c r="A90" s="110" t="s">
        <v>195</v>
      </c>
      <c r="B90" s="110"/>
      <c r="C90" s="60"/>
      <c r="D90" s="78">
        <f>IF($C90&gt;0,IF(SUM($K90/+$C90)&gt;0.25,"*",""),"")</f>
      </c>
      <c r="E90" s="60"/>
      <c r="F90" s="78">
        <f>IF($E90&gt;0,IF(SUM($M90/+$E90)&gt;0.25,"*",""),"")</f>
      </c>
      <c r="G90" s="62">
        <f t="shared" si="29"/>
      </c>
      <c r="H90" s="78">
        <f t="shared" si="30"/>
      </c>
      <c r="I90" s="60"/>
      <c r="J90" s="78">
        <f t="shared" si="31"/>
      </c>
      <c r="K90" s="63">
        <f t="shared" si="32"/>
      </c>
      <c r="L90" s="52">
        <f t="shared" si="25"/>
      </c>
      <c r="M90" s="63">
        <f t="shared" si="33"/>
      </c>
      <c r="N90" s="52">
        <f t="shared" si="26"/>
      </c>
      <c r="O90" s="62">
        <f t="shared" si="34"/>
      </c>
      <c r="P90" s="52">
        <f t="shared" si="35"/>
      </c>
      <c r="Q90" s="62">
        <f t="shared" si="27"/>
      </c>
      <c r="R90" s="311">
        <f t="shared" si="28"/>
      </c>
      <c r="S90" s="78"/>
      <c r="T90" s="78"/>
      <c r="U90" s="62">
        <f>IF(+$C90&gt;0,(SUM(+$C90*10^(+'Reg L model'!B81+'Reg L model'!C81*LOG10(+$C90*1000)+(+'Reg L model'!D81*(LOG10(+$C90*1000)^2)+'Reg L model'!E81*(LOG10(+$C90*1000)-'Reg L model'!G81)*(MAX((LOG10(+$C90*1000)-'Reg L model'!G81),0))+'Reg L model'!F81*(LOG10(+$C90*1000)-'Reg L model'!H81)*MAX((LOG10($C90*1000)-'Reg L model'!H81),0)))/100)),"")</f>
      </c>
      <c r="V90" s="62"/>
      <c r="W90" s="62">
        <f>IF(+$E90&gt;0,(SUM(+$E90*10^(+'Reg L model'!B81+'Reg L model'!C81*LOG10(+$E90*1000)+(+'Reg L model'!D81*(LOG10(+$E90*1000)^2)+'Reg L model'!E81*(LOG10(+$E90*1000)-'Reg L model'!G81)*(MAX((LOG10(+$E90*1000)-'Reg L model'!G81),0))+'Reg L model'!F81*(LOG10(+$E90*1000)-'Reg L model'!H81)*MAX((LOG10($E90*1000)-'Reg L model'!H81),0)))/100)),"")</f>
      </c>
      <c r="X90" s="62"/>
      <c r="Y90" s="62">
        <f>IF(+$C90&gt;0,(SUM(+$C90*10^(+'Reg L model'!K81+'Reg L model'!L81*LOG10(+$C90*1000)+(+'Reg L model'!M81*(LOG10(+$C90*1000)^2)+'Reg L model'!N81*(LOG10(+$C90*1000)-'Reg L model'!P81)*(MAX((LOG10(+$C90*1000)-'Reg L model'!P81),0))+'Reg L model'!O81*(LOG10(+$C90*1000)-'Reg L model'!Q81)*MAX((LOG10($C90*1000)-'Reg L model'!Q81),0)))/100)),"")</f>
      </c>
      <c r="Z90" s="62"/>
      <c r="AA90" s="62">
        <f>IF(+$E90&gt;0,(SUM(+$E90*10^(+'Reg L model'!K81+'Reg L model'!L81*LOG10(+$E90*1000)+(+'Reg L model'!M81*(LOG10(+$E90*1000)^2)+'Reg L model'!N81*(LOG10(+$E90*1000)-'Reg L model'!P81)*(MAX((LOG10(+$E90*1000)-'Reg L model'!P81),0))+'Reg L model'!O81*(LOG10(+$E90*1000)-'Reg L model'!Q81)*MAX((LOG10($E90*1000)-'Reg L model'!Q81),0)))/100)),"")</f>
      </c>
      <c r="AB90" s="62"/>
      <c r="AC90" s="62">
        <f>IF(+$C90&gt;0,(SUM(+$C90*10^(+'Reg L model'!T81+'Reg L model'!U81*LOG10(+$C90*1000)+(+'Reg L model'!V81*(LOG10(+$C90*1000)^2)+'Reg L model'!W81*(LOG10(+$C90*1000)-'Reg L model'!Y81)*(MAX((LOG10(+$C90*1000)-'Reg L model'!Y81),0))+'Reg L model'!X81*(LOG10(+$C90*1000)-'Reg L model'!Z81)*MAX((LOG10($C90*1000)-'Reg L model'!Z81),0)))/100)),"")</f>
      </c>
      <c r="AD90" s="62"/>
      <c r="AE90" s="62">
        <f>IF(+$E90&gt;0,(SUM(+$E90*10^(+'Reg L model'!T81+'Reg L model'!U81*LOG10(+$E90*1000)+(+'Reg L model'!V81*(LOG10(+$E90*1000)^2)+'Reg L model'!W81*(LOG10(+$E90*1000)-'Reg L model'!Y81)*(MAX((LOG10(+$E90*1000)-'Reg L model'!Y81),0))+'Reg L model'!X81*(LOG10(+$E90*1000)-'Reg L model'!Z81)*MAX((LOG10($E90*1000)-'Reg L model'!Z81),0)))/100)),"")</f>
      </c>
    </row>
    <row r="91" spans="1:31" s="14" customFormat="1" ht="12.75" customHeight="1" thickBot="1">
      <c r="A91" s="110" t="s">
        <v>196</v>
      </c>
      <c r="B91" s="110"/>
      <c r="C91" s="61"/>
      <c r="D91" s="78">
        <f>IF($C91&gt;0,IF(SUM($K91/+$C91)&gt;0.25,"*",""),"")</f>
      </c>
      <c r="E91" s="61"/>
      <c r="F91" s="78">
        <f>IF($E91&gt;0,IF(SUM($M91/+$E91)&gt;0.25,"*",""),"")</f>
      </c>
      <c r="G91" s="62">
        <f t="shared" si="29"/>
      </c>
      <c r="H91" s="78">
        <f t="shared" si="30"/>
      </c>
      <c r="I91" s="61"/>
      <c r="J91" s="78">
        <f t="shared" si="31"/>
      </c>
      <c r="K91" s="63">
        <f t="shared" si="32"/>
      </c>
      <c r="L91" s="52">
        <f t="shared" si="25"/>
      </c>
      <c r="M91" s="63">
        <f t="shared" si="33"/>
      </c>
      <c r="N91" s="52">
        <f t="shared" si="26"/>
      </c>
      <c r="O91" s="62">
        <f t="shared" si="34"/>
      </c>
      <c r="P91" s="52">
        <f t="shared" si="35"/>
      </c>
      <c r="Q91" s="62">
        <f t="shared" si="27"/>
      </c>
      <c r="R91" s="311">
        <f t="shared" si="28"/>
      </c>
      <c r="S91" s="78"/>
      <c r="T91" s="78"/>
      <c r="U91" s="62">
        <f>IF(+$C91&gt;0,(SUM(+$C91*10^(+'Reg L model'!B82+'Reg L model'!C82*LOG10(+$C91*1000)+(+'Reg L model'!D82*(LOG10(+$C91*1000)^2)+'Reg L model'!E82*(LOG10(+$C91*1000)-'Reg L model'!G82)*(MAX((LOG10(+$C91*1000)-'Reg L model'!G82),0))+'Reg L model'!F82*(LOG10(+$C91*1000)-'Reg L model'!H82)*MAX((LOG10($C91*1000)-'Reg L model'!H82),0)))/100)),"")</f>
      </c>
      <c r="V91" s="62"/>
      <c r="W91" s="62">
        <f>IF(+$E91&gt;0,(SUM(+$E91*10^(+'Reg L model'!B82+'Reg L model'!C82*LOG10(+$E91*1000)+(+'Reg L model'!D82*(LOG10(+$E91*1000)^2)+'Reg L model'!E82*(LOG10(+$E91*1000)-'Reg L model'!G82)*(MAX((LOG10(+$E91*1000)-'Reg L model'!G82),0))+'Reg L model'!F82*(LOG10(+$E91*1000)-'Reg L model'!H82)*MAX((LOG10($E91*1000)-'Reg L model'!H82),0)))/100)),"")</f>
      </c>
      <c r="X91" s="62"/>
      <c r="Y91" s="62">
        <f>IF(+$C91&gt;0,(SUM(+$C91*10^(+'Reg L model'!K82+'Reg L model'!L82*LOG10(+$C91*1000)+(+'Reg L model'!M82*(LOG10(+$C91*1000)^2)+'Reg L model'!N82*(LOG10(+$C91*1000)-'Reg L model'!P82)*(MAX((LOG10(+$C91*1000)-'Reg L model'!P82),0))+'Reg L model'!O82*(LOG10(+$C91*1000)-'Reg L model'!Q82)*MAX((LOG10($C91*1000)-'Reg L model'!Q82),0)))/100)),"")</f>
      </c>
      <c r="Z91" s="62"/>
      <c r="AA91" s="62">
        <f>IF(+$E91&gt;0,(SUM(+$E91*10^(+'Reg L model'!K82+'Reg L model'!L82*LOG10(+$E91*1000)+(+'Reg L model'!M82*(LOG10(+$E91*1000)^2)+'Reg L model'!N82*(LOG10(+$E91*1000)-'Reg L model'!P82)*(MAX((LOG10(+$E91*1000)-'Reg L model'!P82),0))+'Reg L model'!O82*(LOG10(+$E91*1000)-'Reg L model'!Q82)*MAX((LOG10($E91*1000)-'Reg L model'!Q82),0)))/100)),"")</f>
      </c>
      <c r="AB91" s="62"/>
      <c r="AC91" s="62">
        <f>IF(+$C91&gt;0,(SUM(+$C91*10^(+'Reg L model'!T82+'Reg L model'!U82*LOG10(+$C91*1000)+(+'Reg L model'!V82*(LOG10(+$C91*1000)^2)+'Reg L model'!W82*(LOG10(+$C91*1000)-'Reg L model'!Y82)*(MAX((LOG10(+$C91*1000)-'Reg L model'!Y82),0))+'Reg L model'!X82*(LOG10(+$C91*1000)-'Reg L model'!Z82)*MAX((LOG10($C91*1000)-'Reg L model'!Z82),0)))/100)),"")</f>
      </c>
      <c r="AD91" s="62"/>
      <c r="AE91" s="62">
        <f>IF(+$E91&gt;0,(SUM(+$E91*10^(+'Reg L model'!T82+'Reg L model'!U82*LOG10(+$E91*1000)+(+'Reg L model'!V82*(LOG10(+$E91*1000)^2)+'Reg L model'!W82*(LOG10(+$E91*1000)-'Reg L model'!Y82)*(MAX((LOG10(+$E91*1000)-'Reg L model'!Y82),0))+'Reg L model'!X82*(LOG10(+$E91*1000)-'Reg L model'!Z82)*MAX((LOG10($E91*1000)-'Reg L model'!Z82),0)))/100)),"")</f>
      </c>
    </row>
    <row r="92" spans="1:31" s="14" customFormat="1" ht="22.5" customHeight="1" thickBot="1" thickTop="1">
      <c r="A92" s="283" t="s">
        <v>26</v>
      </c>
      <c r="B92" s="15"/>
      <c r="C92" s="62"/>
      <c r="D92" s="78"/>
      <c r="E92" s="62"/>
      <c r="F92" s="78"/>
      <c r="G92" s="62"/>
      <c r="H92" s="76"/>
      <c r="I92" s="62"/>
      <c r="J92" s="76"/>
      <c r="K92" s="63"/>
      <c r="L92" s="52"/>
      <c r="M92" s="63"/>
      <c r="N92" s="52"/>
      <c r="O92" s="62"/>
      <c r="P92" s="52"/>
      <c r="Q92" s="62"/>
      <c r="R92" s="311"/>
      <c r="S92" s="76"/>
      <c r="T92" s="76"/>
      <c r="U92" s="62"/>
      <c r="V92" s="62"/>
      <c r="W92" s="62"/>
      <c r="X92" s="62"/>
      <c r="Y92" s="62"/>
      <c r="Z92" s="62"/>
      <c r="AA92" s="62"/>
      <c r="AB92" s="62"/>
      <c r="AC92" s="62"/>
      <c r="AD92" s="62"/>
      <c r="AE92" s="62"/>
    </row>
    <row r="93" spans="1:31" s="14" customFormat="1" ht="12.75" customHeight="1" thickTop="1">
      <c r="A93" s="109" t="s">
        <v>172</v>
      </c>
      <c r="B93" s="109"/>
      <c r="C93" s="59"/>
      <c r="D93" s="78">
        <f>IF($C93&gt;0,IF(SUM($K93/+$C93)&gt;0.25,"*",""),"")</f>
      </c>
      <c r="E93" s="59"/>
      <c r="F93" s="78">
        <f>IF($E93&gt;0,IF(SUM($M93/+$E93)&gt;0.25,"*",""),"")</f>
      </c>
      <c r="G93" s="62">
        <f aca="true" t="shared" si="36" ref="G93:G101">IF($C$14="Unemployed",IF($E$14="Labour force",IF(+C93=0,IF(+E93=0,"","Col C please?"),IF(+E93=0,"Col C/Col E",+C93*100/+E93)),""),"")</f>
      </c>
      <c r="H93" s="78">
        <f aca="true" t="shared" si="37" ref="H93:H101">IF(SUM($G93)&gt;0,IF(SUM($O93)/SUM($G93)&gt;0.25,"*",""),"")</f>
      </c>
      <c r="I93" s="59"/>
      <c r="J93" s="78">
        <f aca="true" t="shared" si="38" ref="J93:J101">IF($I93&gt;0,IF(SUM($Q93/+$I93)&gt;0.25,"*",""),"")</f>
      </c>
      <c r="K93" s="63">
        <f aca="true" t="shared" si="39" ref="K93:K101">IF($C$10&gt;=36982,IF(OR(C$14="Employed",C$14="Labour force",C$14="Civilian population"),U93,IF(C$14="Unemployed",Y93,IF(C$14="Not in the labour force",AC93,""))),"")</f>
      </c>
      <c r="L93" s="52">
        <f t="shared" si="25"/>
      </c>
      <c r="M93" s="63">
        <f aca="true" t="shared" si="40" ref="M93:M101">IF($C$10&gt;=36982,IF(OR(E$14="Employed",E$14="Labour force",E$14="Civilian population"),W93,IF(E$14="Unemployed",AA93,IF(E$14="Not in the labour force",AE93,""))),"")</f>
      </c>
      <c r="N93" s="52">
        <f t="shared" si="26"/>
      </c>
      <c r="O93" s="62">
        <f aca="true" t="shared" si="41" ref="O93:O101">IF($C$10&gt;=36982,IF(SUM($G93)&gt;0,(SQRT((+$U93/+$C93*100)^2-(+$W93/+$E93*100)^2)*SUM($G93)/100),""),"")</f>
      </c>
      <c r="P93" s="52">
        <f aca="true" t="shared" si="42" ref="P93:P101">IF(SUM($G93)&gt;0,IF(SUM($O93)/SUM($G93)&gt;0.25,"*",""),"")</f>
      </c>
      <c r="Q93" s="62">
        <f t="shared" si="27"/>
      </c>
      <c r="R93" s="311">
        <f t="shared" si="28"/>
      </c>
      <c r="S93" s="78"/>
      <c r="T93" s="78"/>
      <c r="U93" s="62">
        <f>IF(+$C93&gt;0,(SUM(+$C93*10^(+'Reg L model'!B84+'Reg L model'!C84*LOG10(+$C93*1000)+(+'Reg L model'!D84*(LOG10(+$C93*1000)^2)+'Reg L model'!E84*(LOG10(+$C93*1000)-'Reg L model'!G84)*(MAX((LOG10(+$C93*1000)-'Reg L model'!G84),0))+'Reg L model'!F84*(LOG10(+$C93*1000)-'Reg L model'!H84)*MAX((LOG10($C93*1000)-'Reg L model'!H84),0)))/100)),"")</f>
      </c>
      <c r="V93" s="62"/>
      <c r="W93" s="62">
        <f>IF(+$E93&gt;0,(SUM(+$E93*10^(+'Reg L model'!B84+'Reg L model'!C84*LOG10(+$E93*1000)+(+'Reg L model'!D84*(LOG10(+$E93*1000)^2)+'Reg L model'!E84*(LOG10(+$E93*1000)-'Reg L model'!G84)*(MAX((LOG10(+$E93*1000)-'Reg L model'!G84),0))+'Reg L model'!F84*(LOG10(+$E93*1000)-'Reg L model'!H84)*MAX((LOG10($E93*1000)-'Reg L model'!H84),0)))/100)),"")</f>
      </c>
      <c r="X93" s="62"/>
      <c r="Y93" s="62">
        <f>IF(+$C93&gt;0,(SUM(+$C93*10^(+'Reg L model'!K84+'Reg L model'!L84*LOG10(+$C93*1000)+(+'Reg L model'!M84*(LOG10(+$C93*1000)^2)+'Reg L model'!N84*(LOG10(+$C93*1000)-'Reg L model'!P84)*(MAX((LOG10(+$C93*1000)-'Reg L model'!P84),0))+'Reg L model'!O84*(LOG10(+$C93*1000)-'Reg L model'!Q84)*MAX((LOG10($C93*1000)-'Reg L model'!Q84),0)))/100)),"")</f>
      </c>
      <c r="Z93" s="62"/>
      <c r="AA93" s="62">
        <f>IF(+$E93&gt;0,(SUM(+$E93*10^(+'Reg L model'!K84+'Reg L model'!L84*LOG10(+$E93*1000)+(+'Reg L model'!M84*(LOG10(+$E93*1000)^2)+'Reg L model'!N84*(LOG10(+$E93*1000)-'Reg L model'!P84)*(MAX((LOG10(+$E93*1000)-'Reg L model'!P84),0))+'Reg L model'!O84*(LOG10(+$E93*1000)-'Reg L model'!Q84)*MAX((LOG10($E93*1000)-'Reg L model'!Q84),0)))/100)),"")</f>
      </c>
      <c r="AB93" s="62"/>
      <c r="AC93" s="62">
        <f>IF(+$C93&gt;0,(SUM(+$C93*10^(+'Reg L model'!T84+'Reg L model'!U84*LOG10(+$C93*1000)+(+'Reg L model'!V84*(LOG10(+$C93*1000)^2)+'Reg L model'!W84*(LOG10(+$C93*1000)-'Reg L model'!Y84)*(MAX((LOG10(+$C93*1000)-'Reg L model'!Y84),0))+'Reg L model'!X84*(LOG10(+$C93*1000)-'Reg L model'!Z84)*MAX((LOG10($C93*1000)-'Reg L model'!Z84),0)))/100)),"")</f>
      </c>
      <c r="AD93" s="62"/>
      <c r="AE93" s="62">
        <f>IF(+$E93&gt;0,(SUM(+$E93*10^(+'Reg L model'!T84+'Reg L model'!U84*LOG10(+$E93*1000)+(+'Reg L model'!V84*(LOG10(+$E93*1000)^2)+'Reg L model'!W84*(LOG10(+$E93*1000)-'Reg L model'!Y84)*(MAX((LOG10(+$E93*1000)-'Reg L model'!Y84),0))+'Reg L model'!X84*(LOG10(+$E93*1000)-'Reg L model'!Z84)*MAX((LOG10($E93*1000)-'Reg L model'!Z84),0)))/100)),"")</f>
      </c>
    </row>
    <row r="94" spans="1:31" s="14" customFormat="1" ht="12.75" customHeight="1">
      <c r="A94" s="110" t="s">
        <v>126</v>
      </c>
      <c r="B94" s="110"/>
      <c r="C94" s="60"/>
      <c r="D94" s="78">
        <f>IF($C94&gt;0,IF(SUM($K94/+$C94)&gt;0.25,"*",""),"")</f>
      </c>
      <c r="E94" s="60"/>
      <c r="F94" s="78">
        <f>IF($E94&gt;0,IF(SUM($M94/+$E94)&gt;0.25,"*",""),"")</f>
      </c>
      <c r="G94" s="62">
        <f t="shared" si="36"/>
      </c>
      <c r="H94" s="78">
        <f t="shared" si="37"/>
      </c>
      <c r="I94" s="60"/>
      <c r="J94" s="78">
        <f t="shared" si="38"/>
      </c>
      <c r="K94" s="63">
        <f t="shared" si="39"/>
      </c>
      <c r="L94" s="52">
        <f t="shared" si="25"/>
      </c>
      <c r="M94" s="63">
        <f t="shared" si="40"/>
      </c>
      <c r="N94" s="52">
        <f t="shared" si="26"/>
      </c>
      <c r="O94" s="62">
        <f t="shared" si="41"/>
      </c>
      <c r="P94" s="52">
        <f t="shared" si="42"/>
      </c>
      <c r="Q94" s="62">
        <f t="shared" si="27"/>
      </c>
      <c r="R94" s="311">
        <f t="shared" si="28"/>
      </c>
      <c r="S94" s="78"/>
      <c r="T94" s="78"/>
      <c r="U94" s="62">
        <f>IF(+$C94&gt;0,(SUM(+$C94*10^(+'Reg L model'!B85+'Reg L model'!C85*LOG10(+$C94*1000)+(+'Reg L model'!D85*(LOG10(+$C94*1000)^2)+'Reg L model'!E85*(LOG10(+$C94*1000)-'Reg L model'!G85)*(MAX((LOG10(+$C94*1000)-'Reg L model'!G85),0))+'Reg L model'!F85*(LOG10(+$C94*1000)-'Reg L model'!H85)*MAX((LOG10($C94*1000)-'Reg L model'!H85),0)))/100)),"")</f>
      </c>
      <c r="V94" s="62"/>
      <c r="W94" s="62">
        <f>IF(+$E94&gt;0,(SUM(+$E94*10^(+'Reg L model'!B85+'Reg L model'!C85*LOG10(+$E94*1000)+(+'Reg L model'!D85*(LOG10(+$E94*1000)^2)+'Reg L model'!E85*(LOG10(+$E94*1000)-'Reg L model'!G85)*(MAX((LOG10(+$E94*1000)-'Reg L model'!G85),0))+'Reg L model'!F85*(LOG10(+$E94*1000)-'Reg L model'!H85)*MAX((LOG10($E94*1000)-'Reg L model'!H85),0)))/100)),"")</f>
      </c>
      <c r="X94" s="62"/>
      <c r="Y94" s="62">
        <f>IF(+$C94&gt;0,(SUM(+$C94*10^(+'Reg L model'!K85+'Reg L model'!L85*LOG10(+$C94*1000)+(+'Reg L model'!M85*(LOG10(+$C94*1000)^2)+'Reg L model'!N85*(LOG10(+$C94*1000)-'Reg L model'!P85)*(MAX((LOG10(+$C94*1000)-'Reg L model'!P85),0))+'Reg L model'!O85*(LOG10(+$C94*1000)-'Reg L model'!Q85)*MAX((LOG10($C94*1000)-'Reg L model'!Q85),0)))/100)),"")</f>
      </c>
      <c r="Z94" s="62"/>
      <c r="AA94" s="62">
        <f>IF(+$E94&gt;0,(SUM(+$E94*10^(+'Reg L model'!K85+'Reg L model'!L85*LOG10(+$E94*1000)+(+'Reg L model'!M85*(LOG10(+$E94*1000)^2)+'Reg L model'!N85*(LOG10(+$E94*1000)-'Reg L model'!P85)*(MAX((LOG10(+$E94*1000)-'Reg L model'!P85),0))+'Reg L model'!O85*(LOG10(+$E94*1000)-'Reg L model'!Q85)*MAX((LOG10($E94*1000)-'Reg L model'!Q85),0)))/100)),"")</f>
      </c>
      <c r="AB94" s="62"/>
      <c r="AC94" s="62">
        <f>IF(+$C94&gt;0,(SUM(+$C94*10^(+'Reg L model'!T85+'Reg L model'!U85*LOG10(+$C94*1000)+(+'Reg L model'!V85*(LOG10(+$C94*1000)^2)+'Reg L model'!W85*(LOG10(+$C94*1000)-'Reg L model'!Y85)*(MAX((LOG10(+$C94*1000)-'Reg L model'!Y85),0))+'Reg L model'!X85*(LOG10(+$C94*1000)-'Reg L model'!Z85)*MAX((LOG10($C94*1000)-'Reg L model'!Z85),0)))/100)),"")</f>
      </c>
      <c r="AD94" s="62"/>
      <c r="AE94" s="62">
        <f>IF(+$E94&gt;0,(SUM(+$E94*10^(+'Reg L model'!T85+'Reg L model'!U85*LOG10(+$E94*1000)+(+'Reg L model'!V85*(LOG10(+$E94*1000)^2)+'Reg L model'!W85*(LOG10(+$E94*1000)-'Reg L model'!Y85)*(MAX((LOG10(+$E94*1000)-'Reg L model'!Y85),0))+'Reg L model'!X85*(LOG10(+$E94*1000)-'Reg L model'!Z85)*MAX((LOG10($E94*1000)-'Reg L model'!Z85),0)))/100)),"")</f>
      </c>
    </row>
    <row r="95" spans="1:31" s="14" customFormat="1" ht="12.75" customHeight="1">
      <c r="A95" s="110" t="s">
        <v>127</v>
      </c>
      <c r="B95" s="110"/>
      <c r="C95" s="60"/>
      <c r="D95" s="78">
        <f>IF($C95&gt;0,IF(SUM($K95/+$C95)&gt;0.25,"*",""),"")</f>
      </c>
      <c r="E95" s="60"/>
      <c r="F95" s="78">
        <f>IF($E95&gt;0,IF(SUM($M95/+$E95)&gt;0.25,"*",""),"")</f>
      </c>
      <c r="G95" s="62">
        <f t="shared" si="36"/>
      </c>
      <c r="H95" s="78">
        <f t="shared" si="37"/>
      </c>
      <c r="I95" s="60"/>
      <c r="J95" s="78">
        <f t="shared" si="38"/>
      </c>
      <c r="K95" s="63">
        <f t="shared" si="39"/>
      </c>
      <c r="L95" s="52">
        <f t="shared" si="25"/>
      </c>
      <c r="M95" s="63">
        <f t="shared" si="40"/>
      </c>
      <c r="N95" s="52">
        <f t="shared" si="26"/>
      </c>
      <c r="O95" s="62">
        <f t="shared" si="41"/>
      </c>
      <c r="P95" s="52">
        <f t="shared" si="42"/>
      </c>
      <c r="Q95" s="62">
        <f t="shared" si="27"/>
      </c>
      <c r="R95" s="311">
        <f t="shared" si="28"/>
      </c>
      <c r="S95" s="78"/>
      <c r="T95" s="78"/>
      <c r="U95" s="62">
        <f>IF(+$C95&gt;0,(SUM(+$C95*10^(+'Reg L model'!B86+'Reg L model'!C86*LOG10(+$C95*1000)+(+'Reg L model'!D86*(LOG10(+$C95*1000)^2)+'Reg L model'!E86*(LOG10(+$C95*1000)-'Reg L model'!G86)*(MAX((LOG10(+$C95*1000)-'Reg L model'!G86),0))+'Reg L model'!F86*(LOG10(+$C95*1000)-'Reg L model'!H86)*MAX((LOG10($C95*1000)-'Reg L model'!H86),0)))/100)),"")</f>
      </c>
      <c r="V95" s="62"/>
      <c r="W95" s="62">
        <f>IF(+$E95&gt;0,(SUM(+$E95*10^(+'Reg L model'!B86+'Reg L model'!C86*LOG10(+$E95*1000)+(+'Reg L model'!D86*(LOG10(+$E95*1000)^2)+'Reg L model'!E86*(LOG10(+$E95*1000)-'Reg L model'!G86)*(MAX((LOG10(+$E95*1000)-'Reg L model'!G86),0))+'Reg L model'!F86*(LOG10(+$E95*1000)-'Reg L model'!H86)*MAX((LOG10($E95*1000)-'Reg L model'!H86),0)))/100)),"")</f>
      </c>
      <c r="X95" s="62"/>
      <c r="Y95" s="62">
        <f>IF(+$C95&gt;0,(SUM(+$C95*10^(+'Reg L model'!K86+'Reg L model'!L86*LOG10(+$C95*1000)+(+'Reg L model'!M86*(LOG10(+$C95*1000)^2)+'Reg L model'!N86*(LOG10(+$C95*1000)-'Reg L model'!P86)*(MAX((LOG10(+$C95*1000)-'Reg L model'!P86),0))+'Reg L model'!O86*(LOG10(+$C95*1000)-'Reg L model'!Q86)*MAX((LOG10($C95*1000)-'Reg L model'!Q86),0)))/100)),"")</f>
      </c>
      <c r="Z95" s="62"/>
      <c r="AA95" s="62">
        <f>IF(+$E95&gt;0,(SUM(+$E95*10^(+'Reg L model'!K86+'Reg L model'!L86*LOG10(+$E95*1000)+(+'Reg L model'!M86*(LOG10(+$E95*1000)^2)+'Reg L model'!N86*(LOG10(+$E95*1000)-'Reg L model'!P86)*(MAX((LOG10(+$E95*1000)-'Reg L model'!P86),0))+'Reg L model'!O86*(LOG10(+$E95*1000)-'Reg L model'!Q86)*MAX((LOG10($E95*1000)-'Reg L model'!Q86),0)))/100)),"")</f>
      </c>
      <c r="AB95" s="62"/>
      <c r="AC95" s="62">
        <f>IF(+$C95&gt;0,(SUM(+$C95*10^(+'Reg L model'!T86+'Reg L model'!U86*LOG10(+$C95*1000)+(+'Reg L model'!V86*(LOG10(+$C95*1000)^2)+'Reg L model'!W86*(LOG10(+$C95*1000)-'Reg L model'!Y86)*(MAX((LOG10(+$C95*1000)-'Reg L model'!Y86),0))+'Reg L model'!X86*(LOG10(+$C95*1000)-'Reg L model'!Z86)*MAX((LOG10($C95*1000)-'Reg L model'!Z86),0)))/100)),"")</f>
      </c>
      <c r="AD95" s="62"/>
      <c r="AE95" s="62">
        <f>IF(+$E95&gt;0,(SUM(+$E95*10^(+'Reg L model'!T86+'Reg L model'!U86*LOG10(+$E95*1000)+(+'Reg L model'!V86*(LOG10(+$E95*1000)^2)+'Reg L model'!W86*(LOG10(+$E95*1000)-'Reg L model'!Y86)*(MAX((LOG10(+$E95*1000)-'Reg L model'!Y86),0))+'Reg L model'!X86*(LOG10(+$E95*1000)-'Reg L model'!Z86)*MAX((LOG10($E95*1000)-'Reg L model'!Z86),0)))/100)),"")</f>
      </c>
    </row>
    <row r="96" spans="1:31" s="14" customFormat="1" ht="12.75" customHeight="1">
      <c r="A96" s="110" t="s">
        <v>128</v>
      </c>
      <c r="B96" s="110"/>
      <c r="C96" s="60"/>
      <c r="D96" s="78">
        <f>IF($C96&gt;0,IF(SUM($K96/+$C96)&gt;0.25,"*",""),"")</f>
      </c>
      <c r="E96" s="60"/>
      <c r="F96" s="78">
        <f>IF($E96&gt;0,IF(SUM($M96/+$E96)&gt;0.25,"*",""),"")</f>
      </c>
      <c r="G96" s="62">
        <f t="shared" si="36"/>
      </c>
      <c r="H96" s="78">
        <f t="shared" si="37"/>
      </c>
      <c r="I96" s="60"/>
      <c r="J96" s="78">
        <f t="shared" si="38"/>
      </c>
      <c r="K96" s="63">
        <f t="shared" si="39"/>
      </c>
      <c r="L96" s="52">
        <f t="shared" si="25"/>
      </c>
      <c r="M96" s="63">
        <f t="shared" si="40"/>
      </c>
      <c r="N96" s="52">
        <f t="shared" si="26"/>
      </c>
      <c r="O96" s="62">
        <f t="shared" si="41"/>
      </c>
      <c r="P96" s="52">
        <f t="shared" si="42"/>
      </c>
      <c r="Q96" s="62">
        <f t="shared" si="27"/>
      </c>
      <c r="R96" s="311">
        <f t="shared" si="28"/>
      </c>
      <c r="S96" s="78"/>
      <c r="T96" s="78"/>
      <c r="U96" s="62">
        <f>IF(+$C96&gt;0,(SUM(+$C96*10^(+'Reg L model'!B87+'Reg L model'!C87*LOG10(+$C96*1000)+(+'Reg L model'!D87*(LOG10(+$C96*1000)^2)+'Reg L model'!E87*(LOG10(+$C96*1000)-'Reg L model'!G87)*(MAX((LOG10(+$C96*1000)-'Reg L model'!G87),0))+'Reg L model'!F87*(LOG10(+$C96*1000)-'Reg L model'!H87)*MAX((LOG10($C96*1000)-'Reg L model'!H87),0)))/100)),"")</f>
      </c>
      <c r="V96" s="62"/>
      <c r="W96" s="62">
        <f>IF(+$E96&gt;0,(SUM(+$E96*10^(+'Reg L model'!B87+'Reg L model'!C87*LOG10(+$E96*1000)+(+'Reg L model'!D87*(LOG10(+$E96*1000)^2)+'Reg L model'!E87*(LOG10(+$E96*1000)-'Reg L model'!G87)*(MAX((LOG10(+$E96*1000)-'Reg L model'!G87),0))+'Reg L model'!F87*(LOG10(+$E96*1000)-'Reg L model'!H87)*MAX((LOG10($E96*1000)-'Reg L model'!H87),0)))/100)),"")</f>
      </c>
      <c r="X96" s="62"/>
      <c r="Y96" s="62">
        <f>IF(+$C96&gt;0,(SUM(+$C96*10^(+'Reg L model'!K87+'Reg L model'!L87*LOG10(+$C96*1000)+(+'Reg L model'!M87*(LOG10(+$C96*1000)^2)+'Reg L model'!N87*(LOG10(+$C96*1000)-'Reg L model'!P87)*(MAX((LOG10(+$C96*1000)-'Reg L model'!P87),0))+'Reg L model'!O87*(LOG10(+$C96*1000)-'Reg L model'!Q87)*MAX((LOG10($C96*1000)-'Reg L model'!Q87),0)))/100)),"")</f>
      </c>
      <c r="Z96" s="62"/>
      <c r="AA96" s="62">
        <f>IF(+$E96&gt;0,(SUM(+$E96*10^(+'Reg L model'!K87+'Reg L model'!L87*LOG10(+$E96*1000)+(+'Reg L model'!M87*(LOG10(+$E96*1000)^2)+'Reg L model'!N87*(LOG10(+$E96*1000)-'Reg L model'!P87)*(MAX((LOG10(+$E96*1000)-'Reg L model'!P87),0))+'Reg L model'!O87*(LOG10(+$E96*1000)-'Reg L model'!Q87)*MAX((LOG10($E96*1000)-'Reg L model'!Q87),0)))/100)),"")</f>
      </c>
      <c r="AB96" s="62"/>
      <c r="AC96" s="62">
        <f>IF(+$C96&gt;0,(SUM(+$C96*10^(+'Reg L model'!T87+'Reg L model'!U87*LOG10(+$C96*1000)+(+'Reg L model'!V87*(LOG10(+$C96*1000)^2)+'Reg L model'!W87*(LOG10(+$C96*1000)-'Reg L model'!Y87)*(MAX((LOG10(+$C96*1000)-'Reg L model'!Y87),0))+'Reg L model'!X87*(LOG10(+$C96*1000)-'Reg L model'!Z87)*MAX((LOG10($C96*1000)-'Reg L model'!Z87),0)))/100)),"")</f>
      </c>
      <c r="AD96" s="62"/>
      <c r="AE96" s="62">
        <f>IF(+$E96&gt;0,(SUM(+$E96*10^(+'Reg L model'!T87+'Reg L model'!U87*LOG10(+$E96*1000)+(+'Reg L model'!V87*(LOG10(+$E96*1000)^2)+'Reg L model'!W87*(LOG10(+$E96*1000)-'Reg L model'!Y87)*(MAX((LOG10(+$E96*1000)-'Reg L model'!Y87),0))+'Reg L model'!X87*(LOG10(+$E96*1000)-'Reg L model'!Z87)*MAX((LOG10($E96*1000)-'Reg L model'!Z87),0)))/100)),"")</f>
      </c>
    </row>
    <row r="97" spans="1:31" s="14" customFormat="1" ht="12.75" customHeight="1">
      <c r="A97" s="110" t="s">
        <v>129</v>
      </c>
      <c r="B97" s="110"/>
      <c r="C97" s="60"/>
      <c r="D97" s="78">
        <f>IF($C97&gt;0,IF(SUM($K97/+$C97)&gt;0.25,"*",""),"")</f>
      </c>
      <c r="E97" s="60"/>
      <c r="F97" s="78">
        <f>IF($E97&gt;0,IF(SUM($M97/+$E97)&gt;0.25,"*",""),"")</f>
      </c>
      <c r="G97" s="62">
        <f t="shared" si="36"/>
      </c>
      <c r="H97" s="78">
        <f t="shared" si="37"/>
      </c>
      <c r="I97" s="60"/>
      <c r="J97" s="78">
        <f t="shared" si="38"/>
      </c>
      <c r="K97" s="63">
        <f t="shared" si="39"/>
      </c>
      <c r="L97" s="52">
        <f t="shared" si="25"/>
      </c>
      <c r="M97" s="63">
        <f t="shared" si="40"/>
      </c>
      <c r="N97" s="52">
        <f t="shared" si="26"/>
      </c>
      <c r="O97" s="62">
        <f t="shared" si="41"/>
      </c>
      <c r="P97" s="52">
        <f t="shared" si="42"/>
      </c>
      <c r="Q97" s="62">
        <f t="shared" si="27"/>
      </c>
      <c r="R97" s="311">
        <f t="shared" si="28"/>
      </c>
      <c r="S97" s="78"/>
      <c r="T97" s="78"/>
      <c r="U97" s="62">
        <f>IF(+$C97&gt;0,(SUM(+$C97*10^(+'Reg L model'!B88+'Reg L model'!C88*LOG10(+$C97*1000)+(+'Reg L model'!D88*(LOG10(+$C97*1000)^2)+'Reg L model'!E88*(LOG10(+$C97*1000)-'Reg L model'!G88)*(MAX((LOG10(+$C97*1000)-'Reg L model'!G88),0))+'Reg L model'!F88*(LOG10(+$C97*1000)-'Reg L model'!H88)*MAX((LOG10($C97*1000)-'Reg L model'!H88),0)))/100)),"")</f>
      </c>
      <c r="V97" s="62"/>
      <c r="W97" s="62">
        <f>IF(+$E97&gt;0,(SUM(+$E97*10^(+'Reg L model'!B88+'Reg L model'!C88*LOG10(+$E97*1000)+(+'Reg L model'!D88*(LOG10(+$E97*1000)^2)+'Reg L model'!E88*(LOG10(+$E97*1000)-'Reg L model'!G88)*(MAX((LOG10(+$E97*1000)-'Reg L model'!G88),0))+'Reg L model'!F88*(LOG10(+$E97*1000)-'Reg L model'!H88)*MAX((LOG10($E97*1000)-'Reg L model'!H88),0)))/100)),"")</f>
      </c>
      <c r="X97" s="62"/>
      <c r="Y97" s="62">
        <f>IF(+$C97&gt;0,(SUM(+$C97*10^(+'Reg L model'!K88+'Reg L model'!L88*LOG10(+$C97*1000)+(+'Reg L model'!M88*(LOG10(+$C97*1000)^2)+'Reg L model'!N88*(LOG10(+$C97*1000)-'Reg L model'!P88)*(MAX((LOG10(+$C97*1000)-'Reg L model'!P88),0))+'Reg L model'!O88*(LOG10(+$C97*1000)-'Reg L model'!Q88)*MAX((LOG10($C97*1000)-'Reg L model'!Q88),0)))/100)),"")</f>
      </c>
      <c r="Z97" s="62"/>
      <c r="AA97" s="62">
        <f>IF(+$E97&gt;0,(SUM(+$E97*10^(+'Reg L model'!K88+'Reg L model'!L88*LOG10(+$E97*1000)+(+'Reg L model'!M88*(LOG10(+$E97*1000)^2)+'Reg L model'!N88*(LOG10(+$E97*1000)-'Reg L model'!P88)*(MAX((LOG10(+$E97*1000)-'Reg L model'!P88),0))+'Reg L model'!O88*(LOG10(+$E97*1000)-'Reg L model'!Q88)*MAX((LOG10($E97*1000)-'Reg L model'!Q88),0)))/100)),"")</f>
      </c>
      <c r="AB97" s="62"/>
      <c r="AC97" s="62">
        <f>IF(+$C97&gt;0,(SUM(+$C97*10^(+'Reg L model'!T88+'Reg L model'!U88*LOG10(+$C97*1000)+(+'Reg L model'!V88*(LOG10(+$C97*1000)^2)+'Reg L model'!W88*(LOG10(+$C97*1000)-'Reg L model'!Y88)*(MAX((LOG10(+$C97*1000)-'Reg L model'!Y88),0))+'Reg L model'!X88*(LOG10(+$C97*1000)-'Reg L model'!Z88)*MAX((LOG10($C97*1000)-'Reg L model'!Z88),0)))/100)),"")</f>
      </c>
      <c r="AD97" s="62"/>
      <c r="AE97" s="62">
        <f>IF(+$E97&gt;0,(SUM(+$E97*10^(+'Reg L model'!T88+'Reg L model'!U88*LOG10(+$E97*1000)+(+'Reg L model'!V88*(LOG10(+$E97*1000)^2)+'Reg L model'!W88*(LOG10(+$E97*1000)-'Reg L model'!Y88)*(MAX((LOG10(+$E97*1000)-'Reg L model'!Y88),0))+'Reg L model'!X88*(LOG10(+$E97*1000)-'Reg L model'!Z88)*MAX((LOG10($E97*1000)-'Reg L model'!Z88),0)))/100)),"")</f>
      </c>
    </row>
    <row r="98" spans="1:31" s="14" customFormat="1" ht="12.75" customHeight="1">
      <c r="A98" s="110" t="s">
        <v>130</v>
      </c>
      <c r="B98" s="110"/>
      <c r="C98" s="60"/>
      <c r="D98" s="78">
        <f>IF($C98&gt;0,IF(SUM($K98/+$C98)&gt;0.25,"*",""),"")</f>
      </c>
      <c r="E98" s="60"/>
      <c r="F98" s="78">
        <f>IF($E98&gt;0,IF(SUM($M98/+$E98)&gt;0.25,"*",""),"")</f>
      </c>
      <c r="G98" s="62">
        <f t="shared" si="36"/>
      </c>
      <c r="H98" s="78">
        <f t="shared" si="37"/>
      </c>
      <c r="I98" s="60"/>
      <c r="J98" s="78">
        <f t="shared" si="38"/>
      </c>
      <c r="K98" s="63">
        <f t="shared" si="39"/>
      </c>
      <c r="L98" s="52">
        <f t="shared" si="25"/>
      </c>
      <c r="M98" s="63">
        <f t="shared" si="40"/>
      </c>
      <c r="N98" s="52">
        <f t="shared" si="26"/>
      </c>
      <c r="O98" s="62">
        <f t="shared" si="41"/>
      </c>
      <c r="P98" s="52">
        <f t="shared" si="42"/>
      </c>
      <c r="Q98" s="62">
        <f t="shared" si="27"/>
      </c>
      <c r="R98" s="311">
        <f t="shared" si="28"/>
      </c>
      <c r="S98" s="78"/>
      <c r="T98" s="78"/>
      <c r="U98" s="62">
        <f>IF(+$C98&gt;0,(SUM(+$C98*10^(+'Reg L model'!B89+'Reg L model'!C89*LOG10(+$C98*1000)+(+'Reg L model'!D89*(LOG10(+$C98*1000)^2)+'Reg L model'!E89*(LOG10(+$C98*1000)-'Reg L model'!G89)*(MAX((LOG10(+$C98*1000)-'Reg L model'!G89),0))+'Reg L model'!F89*(LOG10(+$C98*1000)-'Reg L model'!H89)*MAX((LOG10($C98*1000)-'Reg L model'!H89),0)))/100)),"")</f>
      </c>
      <c r="V98" s="62"/>
      <c r="W98" s="62">
        <f>IF(+$E98&gt;0,(SUM(+$E98*10^(+'Reg L model'!B89+'Reg L model'!C89*LOG10(+$E98*1000)+(+'Reg L model'!D89*(LOG10(+$E98*1000)^2)+'Reg L model'!E89*(LOG10(+$E98*1000)-'Reg L model'!G89)*(MAX((LOG10(+$E98*1000)-'Reg L model'!G89),0))+'Reg L model'!F89*(LOG10(+$E98*1000)-'Reg L model'!H89)*MAX((LOG10($E98*1000)-'Reg L model'!H89),0)))/100)),"")</f>
      </c>
      <c r="X98" s="62"/>
      <c r="Y98" s="62">
        <f>IF(+$C98&gt;0,(SUM(+$C98*10^(+'Reg L model'!K89+'Reg L model'!L89*LOG10(+$C98*1000)+(+'Reg L model'!M89*(LOG10(+$C98*1000)^2)+'Reg L model'!N89*(LOG10(+$C98*1000)-'Reg L model'!P89)*(MAX((LOG10(+$C98*1000)-'Reg L model'!P89),0))+'Reg L model'!O89*(LOG10(+$C98*1000)-'Reg L model'!Q89)*MAX((LOG10($C98*1000)-'Reg L model'!Q89),0)))/100)),"")</f>
      </c>
      <c r="Z98" s="62"/>
      <c r="AA98" s="62">
        <f>IF(+$E98&gt;0,(SUM(+$E98*10^(+'Reg L model'!K89+'Reg L model'!L89*LOG10(+$E98*1000)+(+'Reg L model'!M89*(LOG10(+$E98*1000)^2)+'Reg L model'!N89*(LOG10(+$E98*1000)-'Reg L model'!P89)*(MAX((LOG10(+$E98*1000)-'Reg L model'!P89),0))+'Reg L model'!O89*(LOG10(+$E98*1000)-'Reg L model'!Q89)*MAX((LOG10($E98*1000)-'Reg L model'!Q89),0)))/100)),"")</f>
      </c>
      <c r="AB98" s="62"/>
      <c r="AC98" s="62">
        <f>IF(+$C98&gt;0,(SUM(+$C98*10^(+'Reg L model'!T89+'Reg L model'!U89*LOG10(+$C98*1000)+(+'Reg L model'!V89*(LOG10(+$C98*1000)^2)+'Reg L model'!W89*(LOG10(+$C98*1000)-'Reg L model'!Y89)*(MAX((LOG10(+$C98*1000)-'Reg L model'!Y89),0))+'Reg L model'!X89*(LOG10(+$C98*1000)-'Reg L model'!Z89)*MAX((LOG10($C98*1000)-'Reg L model'!Z89),0)))/100)),"")</f>
      </c>
      <c r="AD98" s="62"/>
      <c r="AE98" s="62">
        <f>IF(+$E98&gt;0,(SUM(+$E98*10^(+'Reg L model'!T89+'Reg L model'!U89*LOG10(+$E98*1000)+(+'Reg L model'!V89*(LOG10(+$E98*1000)^2)+'Reg L model'!W89*(LOG10(+$E98*1000)-'Reg L model'!Y89)*(MAX((LOG10(+$E98*1000)-'Reg L model'!Y89),0))+'Reg L model'!X89*(LOG10(+$E98*1000)-'Reg L model'!Z89)*MAX((LOG10($E98*1000)-'Reg L model'!Z89),0)))/100)),"")</f>
      </c>
    </row>
    <row r="99" spans="1:31" s="14" customFormat="1" ht="12.75" customHeight="1">
      <c r="A99" s="109" t="s">
        <v>173</v>
      </c>
      <c r="B99" s="109"/>
      <c r="C99" s="60"/>
      <c r="D99" s="78">
        <f>IF($C99&gt;0,IF(SUM($K99/+$C99)&gt;0.25,"*",""),"")</f>
      </c>
      <c r="E99" s="60"/>
      <c r="F99" s="78">
        <f>IF($E99&gt;0,IF(SUM($M99/+$E99)&gt;0.25,"*",""),"")</f>
      </c>
      <c r="G99" s="62">
        <f t="shared" si="36"/>
      </c>
      <c r="H99" s="78">
        <f t="shared" si="37"/>
      </c>
      <c r="I99" s="60"/>
      <c r="J99" s="78">
        <f t="shared" si="38"/>
      </c>
      <c r="K99" s="63">
        <f t="shared" si="39"/>
      </c>
      <c r="L99" s="52">
        <f t="shared" si="25"/>
      </c>
      <c r="M99" s="63">
        <f t="shared" si="40"/>
      </c>
      <c r="N99" s="52">
        <f t="shared" si="26"/>
      </c>
      <c r="O99" s="62">
        <f t="shared" si="41"/>
      </c>
      <c r="P99" s="52">
        <f t="shared" si="42"/>
      </c>
      <c r="Q99" s="62">
        <f t="shared" si="27"/>
      </c>
      <c r="R99" s="311">
        <f t="shared" si="28"/>
      </c>
      <c r="S99" s="78"/>
      <c r="T99" s="78"/>
      <c r="U99" s="62">
        <f>IF(+$C99&gt;0,(SUM(+$C99*10^(+'Reg L model'!B90+'Reg L model'!C90*LOG10(+$C99*1000)+(+'Reg L model'!D90*(LOG10(+$C99*1000)^2)+'Reg L model'!E90*(LOG10(+$C99*1000)-'Reg L model'!G90)*(MAX((LOG10(+$C99*1000)-'Reg L model'!G90),0))+'Reg L model'!F90*(LOG10(+$C99*1000)-'Reg L model'!H90)*MAX((LOG10($C99*1000)-'Reg L model'!H90),0)))/100)),"")</f>
      </c>
      <c r="V99" s="62"/>
      <c r="W99" s="62">
        <f>IF(+$E99&gt;0,(SUM(+$E99*10^(+'Reg L model'!B90+'Reg L model'!C90*LOG10(+$E99*1000)+(+'Reg L model'!D90*(LOG10(+$E99*1000)^2)+'Reg L model'!E90*(LOG10(+$E99*1000)-'Reg L model'!G90)*(MAX((LOG10(+$E99*1000)-'Reg L model'!G90),0))+'Reg L model'!F90*(LOG10(+$E99*1000)-'Reg L model'!H90)*MAX((LOG10($E99*1000)-'Reg L model'!H90),0)))/100)),"")</f>
      </c>
      <c r="X99" s="62"/>
      <c r="Y99" s="62">
        <f>IF(+$C99&gt;0,(SUM(+$C99*10^(+'Reg L model'!K90+'Reg L model'!L90*LOG10(+$C99*1000)+(+'Reg L model'!M90*(LOG10(+$C99*1000)^2)+'Reg L model'!N90*(LOG10(+$C99*1000)-'Reg L model'!P90)*(MAX((LOG10(+$C99*1000)-'Reg L model'!P90),0))+'Reg L model'!O90*(LOG10(+$C99*1000)-'Reg L model'!Q90)*MAX((LOG10($C99*1000)-'Reg L model'!Q90),0)))/100)),"")</f>
      </c>
      <c r="Z99" s="62"/>
      <c r="AA99" s="62">
        <f>IF(+$E99&gt;0,(SUM(+$E99*10^(+'Reg L model'!K90+'Reg L model'!L90*LOG10(+$E99*1000)+(+'Reg L model'!M90*(LOG10(+$E99*1000)^2)+'Reg L model'!N90*(LOG10(+$E99*1000)-'Reg L model'!P90)*(MAX((LOG10(+$E99*1000)-'Reg L model'!P90),0))+'Reg L model'!O90*(LOG10(+$E99*1000)-'Reg L model'!Q90)*MAX((LOG10($E99*1000)-'Reg L model'!Q90),0)))/100)),"")</f>
      </c>
      <c r="AB99" s="62"/>
      <c r="AC99" s="62">
        <f>IF(+$C99&gt;0,(SUM(+$C99*10^(+'Reg L model'!T90+'Reg L model'!U90*LOG10(+$C99*1000)+(+'Reg L model'!V90*(LOG10(+$C99*1000)^2)+'Reg L model'!W90*(LOG10(+$C99*1000)-'Reg L model'!Y90)*(MAX((LOG10(+$C99*1000)-'Reg L model'!Y90),0))+'Reg L model'!X90*(LOG10(+$C99*1000)-'Reg L model'!Z90)*MAX((LOG10($C99*1000)-'Reg L model'!Z90),0)))/100)),"")</f>
      </c>
      <c r="AD99" s="62"/>
      <c r="AE99" s="62">
        <f>IF(+$E99&gt;0,(SUM(+$E99*10^(+'Reg L model'!T90+'Reg L model'!U90*LOG10(+$E99*1000)+(+'Reg L model'!V90*(LOG10(+$E99*1000)^2)+'Reg L model'!W90*(LOG10(+$E99*1000)-'Reg L model'!Y90)*(MAX((LOG10(+$E99*1000)-'Reg L model'!Y90),0))+'Reg L model'!X90*(LOG10(+$E99*1000)-'Reg L model'!Z90)*MAX((LOG10($E99*1000)-'Reg L model'!Z90),0)))/100)),"")</f>
      </c>
    </row>
    <row r="100" spans="1:31" s="14" customFormat="1" ht="12.75" customHeight="1">
      <c r="A100" s="110" t="s">
        <v>131</v>
      </c>
      <c r="B100" s="110"/>
      <c r="C100" s="60"/>
      <c r="D100" s="78">
        <f>IF($C100&gt;0,IF(SUM($K100/+$C100)&gt;0.25,"*",""),"")</f>
      </c>
      <c r="E100" s="60"/>
      <c r="F100" s="78">
        <f>IF($E100&gt;0,IF(SUM($M100/+$E100)&gt;0.25,"*",""),"")</f>
      </c>
      <c r="G100" s="62">
        <f t="shared" si="36"/>
      </c>
      <c r="H100" s="78">
        <f t="shared" si="37"/>
      </c>
      <c r="I100" s="60"/>
      <c r="J100" s="78">
        <f t="shared" si="38"/>
      </c>
      <c r="K100" s="63">
        <f t="shared" si="39"/>
      </c>
      <c r="L100" s="52">
        <f t="shared" si="25"/>
      </c>
      <c r="M100" s="63">
        <f t="shared" si="40"/>
      </c>
      <c r="N100" s="52">
        <f t="shared" si="26"/>
      </c>
      <c r="O100" s="62">
        <f t="shared" si="41"/>
      </c>
      <c r="P100" s="52">
        <f t="shared" si="42"/>
      </c>
      <c r="Q100" s="62">
        <f t="shared" si="27"/>
      </c>
      <c r="R100" s="311">
        <f t="shared" si="28"/>
      </c>
      <c r="S100" s="78"/>
      <c r="T100" s="78"/>
      <c r="U100" s="62">
        <f>IF(+$C100&gt;0,(SUM(+$C100*10^(+'Reg L model'!B91+'Reg L model'!C91*LOG10(+$C100*1000)+(+'Reg L model'!D91*(LOG10(+$C100*1000)^2)+'Reg L model'!E91*(LOG10(+$C100*1000)-'Reg L model'!G91)*(MAX((LOG10(+$C100*1000)-'Reg L model'!G91),0))+'Reg L model'!F91*(LOG10(+$C100*1000)-'Reg L model'!H91)*MAX((LOG10($C100*1000)-'Reg L model'!H91),0)))/100)),"")</f>
      </c>
      <c r="V100" s="62"/>
      <c r="W100" s="62">
        <f>IF(+$E100&gt;0,(SUM(+$E100*10^(+'Reg L model'!B91+'Reg L model'!C91*LOG10(+$E100*1000)+(+'Reg L model'!D91*(LOG10(+$E100*1000)^2)+'Reg L model'!E91*(LOG10(+$E100*1000)-'Reg L model'!G91)*(MAX((LOG10(+$E100*1000)-'Reg L model'!G91),0))+'Reg L model'!F91*(LOG10(+$E100*1000)-'Reg L model'!H91)*MAX((LOG10($E100*1000)-'Reg L model'!H91),0)))/100)),"")</f>
      </c>
      <c r="X100" s="62"/>
      <c r="Y100" s="62">
        <f>IF(+$C100&gt;0,(SUM(+$C100*10^(+'Reg L model'!K91+'Reg L model'!L91*LOG10(+$C100*1000)+(+'Reg L model'!M91*(LOG10(+$C100*1000)^2)+'Reg L model'!N91*(LOG10(+$C100*1000)-'Reg L model'!P91)*(MAX((LOG10(+$C100*1000)-'Reg L model'!P91),0))+'Reg L model'!O91*(LOG10(+$C100*1000)-'Reg L model'!Q91)*MAX((LOG10($C100*1000)-'Reg L model'!Q91),0)))/100)),"")</f>
      </c>
      <c r="Z100" s="62"/>
      <c r="AA100" s="62">
        <f>IF(+$E100&gt;0,(SUM(+$E100*10^(+'Reg L model'!K91+'Reg L model'!L91*LOG10(+$E100*1000)+(+'Reg L model'!M91*(LOG10(+$E100*1000)^2)+'Reg L model'!N91*(LOG10(+$E100*1000)-'Reg L model'!P91)*(MAX((LOG10(+$E100*1000)-'Reg L model'!P91),0))+'Reg L model'!O91*(LOG10(+$E100*1000)-'Reg L model'!Q91)*MAX((LOG10($E100*1000)-'Reg L model'!Q91),0)))/100)),"")</f>
      </c>
      <c r="AB100" s="62"/>
      <c r="AC100" s="62">
        <f>IF(+$C100&gt;0,(SUM(+$C100*10^(+'Reg L model'!T91+'Reg L model'!U91*LOG10(+$C100*1000)+(+'Reg L model'!V91*(LOG10(+$C100*1000)^2)+'Reg L model'!W91*(LOG10(+$C100*1000)-'Reg L model'!Y91)*(MAX((LOG10(+$C100*1000)-'Reg L model'!Y91),0))+'Reg L model'!X91*(LOG10(+$C100*1000)-'Reg L model'!Z91)*MAX((LOG10($C100*1000)-'Reg L model'!Z91),0)))/100)),"")</f>
      </c>
      <c r="AD100" s="62"/>
      <c r="AE100" s="62">
        <f>IF(+$E100&gt;0,(SUM(+$E100*10^(+'Reg L model'!T91+'Reg L model'!U91*LOG10(+$E100*1000)+(+'Reg L model'!V91*(LOG10(+$E100*1000)^2)+'Reg L model'!W91*(LOG10(+$E100*1000)-'Reg L model'!Y91)*(MAX((LOG10(+$E100*1000)-'Reg L model'!Y91),0))+'Reg L model'!X91*(LOG10(+$E100*1000)-'Reg L model'!Z91)*MAX((LOG10($E100*1000)-'Reg L model'!Z91),0)))/100)),"")</f>
      </c>
    </row>
    <row r="101" spans="1:31" s="14" customFormat="1" ht="12.75" customHeight="1" thickBot="1">
      <c r="A101" s="110" t="s">
        <v>132</v>
      </c>
      <c r="B101" s="110"/>
      <c r="C101" s="61"/>
      <c r="D101" s="78">
        <f>IF($C101&gt;0,IF(SUM($K101/+$C101)&gt;0.25,"*",""),"")</f>
      </c>
      <c r="E101" s="61"/>
      <c r="F101" s="78">
        <f>IF($E101&gt;0,IF(SUM($M101/+$E101)&gt;0.25,"*",""),"")</f>
      </c>
      <c r="G101" s="62">
        <f t="shared" si="36"/>
      </c>
      <c r="H101" s="78">
        <f t="shared" si="37"/>
      </c>
      <c r="I101" s="61"/>
      <c r="J101" s="78">
        <f t="shared" si="38"/>
      </c>
      <c r="K101" s="63">
        <f t="shared" si="39"/>
      </c>
      <c r="L101" s="52">
        <f t="shared" si="25"/>
      </c>
      <c r="M101" s="63">
        <f t="shared" si="40"/>
      </c>
      <c r="N101" s="52">
        <f t="shared" si="26"/>
      </c>
      <c r="O101" s="62">
        <f t="shared" si="41"/>
      </c>
      <c r="P101" s="52">
        <f t="shared" si="42"/>
      </c>
      <c r="Q101" s="62">
        <f t="shared" si="27"/>
      </c>
      <c r="R101" s="311">
        <f t="shared" si="28"/>
      </c>
      <c r="S101" s="78"/>
      <c r="T101" s="78"/>
      <c r="U101" s="62">
        <f>IF(+$C101&gt;0,(SUM(+$C101*10^(+'Reg L model'!B92+'Reg L model'!C92*LOG10(+$C101*1000)+(+'Reg L model'!D92*(LOG10(+$C101*1000)^2)+'Reg L model'!E92*(LOG10(+$C101*1000)-'Reg L model'!G92)*(MAX((LOG10(+$C101*1000)-'Reg L model'!G92),0))+'Reg L model'!F92*(LOG10(+$C101*1000)-'Reg L model'!H92)*MAX((LOG10($C101*1000)-'Reg L model'!H92),0)))/100)),"")</f>
      </c>
      <c r="V101" s="62"/>
      <c r="W101" s="62">
        <f>IF(+$E101&gt;0,(SUM(+$E101*10^(+'Reg L model'!B92+'Reg L model'!C92*LOG10(+$E101*1000)+(+'Reg L model'!D92*(LOG10(+$E101*1000)^2)+'Reg L model'!E92*(LOG10(+$E101*1000)-'Reg L model'!G92)*(MAX((LOG10(+$E101*1000)-'Reg L model'!G92),0))+'Reg L model'!F92*(LOG10(+$E101*1000)-'Reg L model'!H92)*MAX((LOG10($E101*1000)-'Reg L model'!H92),0)))/100)),"")</f>
      </c>
      <c r="X101" s="62"/>
      <c r="Y101" s="62">
        <f>IF(+$C101&gt;0,(SUM(+$C101*10^(+'Reg L model'!K92+'Reg L model'!L92*LOG10(+$C101*1000)+(+'Reg L model'!M92*(LOG10(+$C101*1000)^2)+'Reg L model'!N92*(LOG10(+$C101*1000)-'Reg L model'!P92)*(MAX((LOG10(+$C101*1000)-'Reg L model'!P92),0))+'Reg L model'!O92*(LOG10(+$C101*1000)-'Reg L model'!Q92)*MAX((LOG10($C101*1000)-'Reg L model'!Q92),0)))/100)),"")</f>
      </c>
      <c r="Z101" s="62"/>
      <c r="AA101" s="62">
        <f>IF(+$E101&gt;0,(SUM(+$E101*10^(+'Reg L model'!K92+'Reg L model'!L92*LOG10(+$E101*1000)+(+'Reg L model'!M92*(LOG10(+$E101*1000)^2)+'Reg L model'!N92*(LOG10(+$E101*1000)-'Reg L model'!P92)*(MAX((LOG10(+$E101*1000)-'Reg L model'!P92),0))+'Reg L model'!O92*(LOG10(+$E101*1000)-'Reg L model'!Q92)*MAX((LOG10($E101*1000)-'Reg L model'!Q92),0)))/100)),"")</f>
      </c>
      <c r="AB101" s="62"/>
      <c r="AC101" s="62">
        <f>IF(+$C101&gt;0,(SUM(+$C101*10^(+'Reg L model'!T92+'Reg L model'!U92*LOG10(+$C101*1000)+(+'Reg L model'!V92*(LOG10(+$C101*1000)^2)+'Reg L model'!W92*(LOG10(+$C101*1000)-'Reg L model'!Y92)*(MAX((LOG10(+$C101*1000)-'Reg L model'!Y92),0))+'Reg L model'!X92*(LOG10(+$C101*1000)-'Reg L model'!Z92)*MAX((LOG10($C101*1000)-'Reg L model'!Z92),0)))/100)),"")</f>
      </c>
      <c r="AD101" s="62"/>
      <c r="AE101" s="62">
        <f>IF(+$E101&gt;0,(SUM(+$E101*10^(+'Reg L model'!T92+'Reg L model'!U92*LOG10(+$E101*1000)+(+'Reg L model'!V92*(LOG10(+$E101*1000)^2)+'Reg L model'!W92*(LOG10(+$E101*1000)-'Reg L model'!Y92)*(MAX((LOG10(+$E101*1000)-'Reg L model'!Y92),0))+'Reg L model'!X92*(LOG10(+$E101*1000)-'Reg L model'!Z92)*MAX((LOG10($E101*1000)-'Reg L model'!Z92),0)))/100)),"")</f>
      </c>
    </row>
    <row r="102" spans="1:31" s="14" customFormat="1" ht="22.5" customHeight="1" thickBot="1" thickTop="1">
      <c r="A102" s="283" t="s">
        <v>27</v>
      </c>
      <c r="B102" s="15"/>
      <c r="C102" s="62"/>
      <c r="D102" s="78"/>
      <c r="E102" s="62"/>
      <c r="F102" s="78"/>
      <c r="G102" s="62"/>
      <c r="H102" s="76"/>
      <c r="I102" s="62"/>
      <c r="J102" s="76"/>
      <c r="K102" s="63"/>
      <c r="L102" s="52"/>
      <c r="M102" s="63"/>
      <c r="N102" s="52"/>
      <c r="O102" s="62"/>
      <c r="P102" s="52"/>
      <c r="Q102" s="62"/>
      <c r="R102" s="311"/>
      <c r="S102" s="76"/>
      <c r="T102" s="76"/>
      <c r="U102" s="62"/>
      <c r="V102" s="62"/>
      <c r="W102" s="62"/>
      <c r="X102" s="62"/>
      <c r="Y102" s="62"/>
      <c r="Z102" s="62"/>
      <c r="AA102" s="62"/>
      <c r="AB102" s="62"/>
      <c r="AC102" s="62"/>
      <c r="AD102" s="62"/>
      <c r="AE102" s="62"/>
    </row>
    <row r="103" spans="1:31" s="14" customFormat="1" ht="12.75" customHeight="1" thickTop="1">
      <c r="A103" s="109" t="s">
        <v>174</v>
      </c>
      <c r="B103" s="109"/>
      <c r="C103" s="59"/>
      <c r="D103" s="78">
        <f>IF($C103&gt;0,IF(SUM($K103/+$C103)&gt;0.25,"*",""),"")</f>
      </c>
      <c r="E103" s="59"/>
      <c r="F103" s="78">
        <f>IF($E103&gt;0,IF(SUM($M103/+$E103)&gt;0.25,"*",""),"")</f>
      </c>
      <c r="G103" s="62">
        <f aca="true" t="shared" si="43" ref="G103:G108">IF($C$14="Unemployed",IF($E$14="Labour force",IF(+C103=0,IF(+E103=0,"","Col C please?"),IF(+E103=0,"Col C/Col E",+C103*100/+E103)),""),"")</f>
      </c>
      <c r="H103" s="78">
        <f>IF(SUM($G103)&gt;0,IF(SUM($O103)/SUM($G103)&gt;0.25,"*",""),"")</f>
      </c>
      <c r="I103" s="59"/>
      <c r="J103" s="78">
        <f>IF($I103&gt;0,IF(SUM($Q103/+$I103)&gt;0.25,"*",""),"")</f>
      </c>
      <c r="K103" s="63">
        <f aca="true" t="shared" si="44" ref="K103:K108">IF($C$10&gt;=36982,IF(OR(C$14="Employed",C$14="Labour force",C$14="Civilian population"),U103,IF(C$14="Unemployed",Y103,IF(C$14="Not in the labour force",AC103,""))),"")</f>
      </c>
      <c r="L103" s="52">
        <f t="shared" si="25"/>
      </c>
      <c r="M103" s="63">
        <f aca="true" t="shared" si="45" ref="M103:M108">IF($C$10&gt;=36982,IF(OR(E$14="Employed",E$14="Labour force",E$14="Civilian population"),W103,IF(E$14="Unemployed",AA103,IF(E$14="Not in the labour force",AE103,""))),"")</f>
      </c>
      <c r="N103" s="52">
        <f t="shared" si="26"/>
      </c>
      <c r="O103" s="62">
        <f aca="true" t="shared" si="46" ref="O103:O108">IF($C$10&gt;=36982,IF(SUM($G103)&gt;0,(SQRT((+$U103/+$C103*100)^2-(+$W103/+$E103*100)^2)*SUM($G103)/100),""),"")</f>
      </c>
      <c r="P103" s="52">
        <f>IF(SUM($G103)&gt;0,IF(SUM($O103)/SUM($G103)&gt;0.25,"*",""),"")</f>
      </c>
      <c r="Q103" s="62">
        <f t="shared" si="27"/>
      </c>
      <c r="R103" s="311">
        <f t="shared" si="28"/>
      </c>
      <c r="S103" s="78"/>
      <c r="T103" s="78"/>
      <c r="U103" s="62">
        <f>IF(+$C103&gt;0,(SUM(+$C103*10^(+'Reg L model'!B94+'Reg L model'!C94*LOG10(+$C103*1000)+(+'Reg L model'!D94*(LOG10(+$C103*1000)^2)+'Reg L model'!E94*(LOG10(+$C103*1000)-'Reg L model'!G94)*(MAX((LOG10(+$C103*1000)-'Reg L model'!G94),0))+'Reg L model'!F94*(LOG10(+$C103*1000)-'Reg L model'!H94)*MAX((LOG10($C103*1000)-'Reg L model'!H94),0)))/100)),"")</f>
      </c>
      <c r="V103" s="62"/>
      <c r="W103" s="62">
        <f>IF(+$E103&gt;0,(SUM(+$E103*10^(+'Reg L model'!B94+'Reg L model'!C94*LOG10(+$E103*1000)+(+'Reg L model'!D94*(LOG10(+$E103*1000)^2)+'Reg L model'!E94*(LOG10(+$E103*1000)-'Reg L model'!G94)*(MAX((LOG10(+$E103*1000)-'Reg L model'!G94),0))+'Reg L model'!F94*(LOG10(+$E103*1000)-'Reg L model'!H94)*MAX((LOG10($E103*1000)-'Reg L model'!H94),0)))/100)),"")</f>
      </c>
      <c r="X103" s="62"/>
      <c r="Y103" s="62">
        <f>IF(+$C103&gt;0,(SUM(+$C103*10^(+'Reg L model'!K94+'Reg L model'!L94*LOG10(+$C103*1000)+(+'Reg L model'!M94*(LOG10(+$C103*1000)^2)+'Reg L model'!N94*(LOG10(+$C103*1000)-'Reg L model'!P94)*(MAX((LOG10(+$C103*1000)-'Reg L model'!P94),0))+'Reg L model'!O94*(LOG10(+$C103*1000)-'Reg L model'!Q94)*MAX((LOG10($C103*1000)-'Reg L model'!Q94),0)))/100)),"")</f>
      </c>
      <c r="Z103" s="62"/>
      <c r="AA103" s="62">
        <f>IF(+$E103&gt;0,(SUM(+$E103*10^(+'Reg L model'!K94+'Reg L model'!L94*LOG10(+$E103*1000)+(+'Reg L model'!M94*(LOG10(+$E103*1000)^2)+'Reg L model'!N94*(LOG10(+$E103*1000)-'Reg L model'!P94)*(MAX((LOG10(+$E103*1000)-'Reg L model'!P94),0))+'Reg L model'!O94*(LOG10(+$E103*1000)-'Reg L model'!Q94)*MAX((LOG10($E103*1000)-'Reg L model'!Q94),0)))/100)),"")</f>
      </c>
      <c r="AB103" s="62"/>
      <c r="AC103" s="62">
        <f>IF(+$C103&gt;0,(SUM(+$C103*10^(+'Reg L model'!T94+'Reg L model'!U94*LOG10(+$C103*1000)+(+'Reg L model'!V94*(LOG10(+$C103*1000)^2)+'Reg L model'!W94*(LOG10(+$C103*1000)-'Reg L model'!Y94)*(MAX((LOG10(+$C103*1000)-'Reg L model'!Y94),0))+'Reg L model'!X94*(LOG10(+$C103*1000)-'Reg L model'!Z94)*MAX((LOG10($C103*1000)-'Reg L model'!Z94),0)))/100)),"")</f>
      </c>
      <c r="AD103" s="62"/>
      <c r="AE103" s="62">
        <f>IF(+$E103&gt;0,(SUM(+$E103*10^(+'Reg L model'!T94+'Reg L model'!U94*LOG10(+$E103*1000)+(+'Reg L model'!V94*(LOG10(+$E103*1000)^2)+'Reg L model'!W94*(LOG10(+$E103*1000)-'Reg L model'!Y94)*(MAX((LOG10(+$E103*1000)-'Reg L model'!Y94),0))+'Reg L model'!X94*(LOG10(+$E103*1000)-'Reg L model'!Z94)*MAX((LOG10($E103*1000)-'Reg L model'!Z94),0)))/100)),"")</f>
      </c>
    </row>
    <row r="104" spans="1:31" s="14" customFormat="1" ht="12.75" customHeight="1">
      <c r="A104" s="110" t="s">
        <v>133</v>
      </c>
      <c r="B104" s="110"/>
      <c r="C104" s="60"/>
      <c r="D104" s="78">
        <f>IF($C104&gt;0,IF(SUM($K104/+$C104)&gt;0.25,"*",""),"")</f>
      </c>
      <c r="E104" s="60"/>
      <c r="F104" s="78">
        <f>IF($E104&gt;0,IF(SUM($M104/+$E104)&gt;0.25,"*",""),"")</f>
      </c>
      <c r="G104" s="62">
        <f t="shared" si="43"/>
      </c>
      <c r="H104" s="78">
        <f>IF(SUM($G104)&gt;0,IF(SUM($O104)/SUM($G104)&gt;0.25,"*",""),"")</f>
      </c>
      <c r="I104" s="60"/>
      <c r="J104" s="78">
        <f>IF($I104&gt;0,IF(SUM($Q104/+$I104)&gt;0.25,"*",""),"")</f>
      </c>
      <c r="K104" s="63">
        <f t="shared" si="44"/>
      </c>
      <c r="L104" s="52">
        <f t="shared" si="25"/>
      </c>
      <c r="M104" s="63">
        <f t="shared" si="45"/>
      </c>
      <c r="N104" s="52">
        <f t="shared" si="26"/>
      </c>
      <c r="O104" s="62">
        <f t="shared" si="46"/>
      </c>
      <c r="P104" s="52">
        <f>IF(SUM($G104)&gt;0,IF(SUM($O104)/SUM($G104)&gt;0.25,"*",""),"")</f>
      </c>
      <c r="Q104" s="62">
        <f t="shared" si="27"/>
      </c>
      <c r="R104" s="311">
        <f t="shared" si="28"/>
      </c>
      <c r="S104" s="78"/>
      <c r="T104" s="78"/>
      <c r="U104" s="62">
        <f>IF(+$C104&gt;0,(SUM(+$C104*10^(+'Reg L model'!B95+'Reg L model'!C95*LOG10(+$C104*1000)+(+'Reg L model'!D95*(LOG10(+$C104*1000)^2)+'Reg L model'!E95*(LOG10(+$C104*1000)-'Reg L model'!G95)*(MAX((LOG10(+$C104*1000)-'Reg L model'!G95),0))+'Reg L model'!F95*(LOG10(+$C104*1000)-'Reg L model'!H95)*MAX((LOG10($C104*1000)-'Reg L model'!H95),0)))/100)),"")</f>
      </c>
      <c r="V104" s="62"/>
      <c r="W104" s="62">
        <f>IF(+$E104&gt;0,(SUM(+$E104*10^(+'Reg L model'!B95+'Reg L model'!C95*LOG10(+$E104*1000)+(+'Reg L model'!D95*(LOG10(+$E104*1000)^2)+'Reg L model'!E95*(LOG10(+$E104*1000)-'Reg L model'!G95)*(MAX((LOG10(+$E104*1000)-'Reg L model'!G95),0))+'Reg L model'!F95*(LOG10(+$E104*1000)-'Reg L model'!H95)*MAX((LOG10($E104*1000)-'Reg L model'!H95),0)))/100)),"")</f>
      </c>
      <c r="X104" s="62"/>
      <c r="Y104" s="62">
        <f>IF(+$C104&gt;0,(SUM(+$C104*10^(+'Reg L model'!K95+'Reg L model'!L95*LOG10(+$C104*1000)+(+'Reg L model'!M95*(LOG10(+$C104*1000)^2)+'Reg L model'!N95*(LOG10(+$C104*1000)-'Reg L model'!P95)*(MAX((LOG10(+$C104*1000)-'Reg L model'!P95),0))+'Reg L model'!O95*(LOG10(+$C104*1000)-'Reg L model'!Q95)*MAX((LOG10($C104*1000)-'Reg L model'!Q95),0)))/100)),"")</f>
      </c>
      <c r="Z104" s="62"/>
      <c r="AA104" s="62">
        <f>IF(+$E104&gt;0,(SUM(+$E104*10^(+'Reg L model'!K95+'Reg L model'!L95*LOG10(+$E104*1000)+(+'Reg L model'!M95*(LOG10(+$E104*1000)^2)+'Reg L model'!N95*(LOG10(+$E104*1000)-'Reg L model'!P95)*(MAX((LOG10(+$E104*1000)-'Reg L model'!P95),0))+'Reg L model'!O95*(LOG10(+$E104*1000)-'Reg L model'!Q95)*MAX((LOG10($E104*1000)-'Reg L model'!Q95),0)))/100)),"")</f>
      </c>
      <c r="AB104" s="62"/>
      <c r="AC104" s="62">
        <f>IF(+$C104&gt;0,(SUM(+$C104*10^(+'Reg L model'!T95+'Reg L model'!U95*LOG10(+$C104*1000)+(+'Reg L model'!V95*(LOG10(+$C104*1000)^2)+'Reg L model'!W95*(LOG10(+$C104*1000)-'Reg L model'!Y95)*(MAX((LOG10(+$C104*1000)-'Reg L model'!Y95),0))+'Reg L model'!X95*(LOG10(+$C104*1000)-'Reg L model'!Z95)*MAX((LOG10($C104*1000)-'Reg L model'!Z95),0)))/100)),"")</f>
      </c>
      <c r="AD104" s="62"/>
      <c r="AE104" s="62">
        <f>IF(+$E104&gt;0,(SUM(+$E104*10^(+'Reg L model'!T95+'Reg L model'!U95*LOG10(+$E104*1000)+(+'Reg L model'!V95*(LOG10(+$E104*1000)^2)+'Reg L model'!W95*(LOG10(+$E104*1000)-'Reg L model'!Y95)*(MAX((LOG10(+$E104*1000)-'Reg L model'!Y95),0))+'Reg L model'!X95*(LOG10(+$E104*1000)-'Reg L model'!Z95)*MAX((LOG10($E104*1000)-'Reg L model'!Z95),0)))/100)),"")</f>
      </c>
    </row>
    <row r="105" spans="1:31" ht="12.75" customHeight="1">
      <c r="A105" s="110" t="s">
        <v>134</v>
      </c>
      <c r="B105" s="110"/>
      <c r="C105" s="60"/>
      <c r="D105" s="78">
        <f>IF($C105&gt;0,IF(SUM($K105/+$C105)&gt;0.25,"*",""),"")</f>
      </c>
      <c r="E105" s="60"/>
      <c r="F105" s="78">
        <f>IF($E105&gt;0,IF(SUM($M105/+$E105)&gt;0.25,"*",""),"")</f>
      </c>
      <c r="G105" s="62">
        <f t="shared" si="43"/>
      </c>
      <c r="H105" s="78">
        <f>IF(SUM($G105)&gt;0,IF(SUM($O105)/SUM($G105)&gt;0.25,"*",""),"")</f>
      </c>
      <c r="I105" s="60"/>
      <c r="J105" s="78">
        <f>IF($I105&gt;0,IF(SUM($Q105/+$I105)&gt;0.25,"*",""),"")</f>
      </c>
      <c r="K105" s="63">
        <f t="shared" si="44"/>
      </c>
      <c r="L105" s="52">
        <f t="shared" si="25"/>
      </c>
      <c r="M105" s="63">
        <f t="shared" si="45"/>
      </c>
      <c r="N105" s="52">
        <f t="shared" si="26"/>
      </c>
      <c r="O105" s="62">
        <f t="shared" si="46"/>
      </c>
      <c r="P105" s="52">
        <f>IF(SUM($G105)&gt;0,IF(SUM($O105)/SUM($G105)&gt;0.25,"*",""),"")</f>
      </c>
      <c r="Q105" s="62">
        <f t="shared" si="27"/>
      </c>
      <c r="R105" s="311">
        <f t="shared" si="28"/>
      </c>
      <c r="S105" s="78"/>
      <c r="T105" s="78"/>
      <c r="U105" s="62">
        <f>IF(+$C105&gt;0,(SUM(+$C105*10^(+'Reg L model'!B96+'Reg L model'!C96*LOG10(+$C105*1000)+(+'Reg L model'!D96*(LOG10(+$C105*1000)^2)+'Reg L model'!E96*(LOG10(+$C105*1000)-'Reg L model'!G96)*(MAX((LOG10(+$C105*1000)-'Reg L model'!G96),0))+'Reg L model'!F96*(LOG10(+$C105*1000)-'Reg L model'!H96)*MAX((LOG10($C105*1000)-'Reg L model'!H96),0)))/100)),"")</f>
      </c>
      <c r="V105" s="62"/>
      <c r="W105" s="62">
        <f>IF(+$E105&gt;0,(SUM(+$E105*10^(+'Reg L model'!B96+'Reg L model'!C96*LOG10(+$E105*1000)+(+'Reg L model'!D96*(LOG10(+$E105*1000)^2)+'Reg L model'!E96*(LOG10(+$E105*1000)-'Reg L model'!G96)*(MAX((LOG10(+$E105*1000)-'Reg L model'!G96),0))+'Reg L model'!F96*(LOG10(+$E105*1000)-'Reg L model'!H96)*MAX((LOG10($E105*1000)-'Reg L model'!H96),0)))/100)),"")</f>
      </c>
      <c r="X105" s="62"/>
      <c r="Y105" s="62">
        <f>IF(+$C105&gt;0,(SUM(+$C105*10^(+'Reg L model'!K96+'Reg L model'!L96*LOG10(+$C105*1000)+(+'Reg L model'!M96*(LOG10(+$C105*1000)^2)+'Reg L model'!N96*(LOG10(+$C105*1000)-'Reg L model'!P96)*(MAX((LOG10(+$C105*1000)-'Reg L model'!P96),0))+'Reg L model'!O96*(LOG10(+$C105*1000)-'Reg L model'!Q96)*MAX((LOG10($C105*1000)-'Reg L model'!Q96),0)))/100)),"")</f>
      </c>
      <c r="Z105" s="62"/>
      <c r="AA105" s="62">
        <f>IF(+$E105&gt;0,(SUM(+$E105*10^(+'Reg L model'!K96+'Reg L model'!L96*LOG10(+$E105*1000)+(+'Reg L model'!M96*(LOG10(+$E105*1000)^2)+'Reg L model'!N96*(LOG10(+$E105*1000)-'Reg L model'!P96)*(MAX((LOG10(+$E105*1000)-'Reg L model'!P96),0))+'Reg L model'!O96*(LOG10(+$E105*1000)-'Reg L model'!Q96)*MAX((LOG10($E105*1000)-'Reg L model'!Q96),0)))/100)),"")</f>
      </c>
      <c r="AB105" s="62"/>
      <c r="AC105" s="62">
        <f>IF(+$C105&gt;0,(SUM(+$C105*10^(+'Reg L model'!T96+'Reg L model'!U96*LOG10(+$C105*1000)+(+'Reg L model'!V96*(LOG10(+$C105*1000)^2)+'Reg L model'!W96*(LOG10(+$C105*1000)-'Reg L model'!Y96)*(MAX((LOG10(+$C105*1000)-'Reg L model'!Y96),0))+'Reg L model'!X96*(LOG10(+$C105*1000)-'Reg L model'!Z96)*MAX((LOG10($C105*1000)-'Reg L model'!Z96),0)))/100)),"")</f>
      </c>
      <c r="AD105" s="62"/>
      <c r="AE105" s="62">
        <f>IF(+$E105&gt;0,(SUM(+$E105*10^(+'Reg L model'!T96+'Reg L model'!U96*LOG10(+$E105*1000)+(+'Reg L model'!V96*(LOG10(+$E105*1000)^2)+'Reg L model'!W96*(LOG10(+$E105*1000)-'Reg L model'!Y96)*(MAX((LOG10(+$E105*1000)-'Reg L model'!Y96),0))+'Reg L model'!X96*(LOG10(+$E105*1000)-'Reg L model'!Z96)*MAX((LOG10($E105*1000)-'Reg L model'!Z96),0)))/100)),"")</f>
      </c>
    </row>
    <row r="106" spans="1:31" ht="12.75" customHeight="1">
      <c r="A106" s="109" t="s">
        <v>135</v>
      </c>
      <c r="B106" s="109"/>
      <c r="C106" s="60"/>
      <c r="D106" s="78">
        <f>IF($C106&gt;0,IF(SUM($K106/+$C106)&gt;0.25,"*",""),"")</f>
      </c>
      <c r="E106" s="60"/>
      <c r="F106" s="78">
        <f>IF($E106&gt;0,IF(SUM($M106/+$E106)&gt;0.25,"*",""),"")</f>
      </c>
      <c r="G106" s="62">
        <f t="shared" si="43"/>
      </c>
      <c r="H106" s="78">
        <f>IF(SUM($G106)&gt;0,IF(SUM($O106)/SUM($G106)&gt;0.25,"*",""),"")</f>
      </c>
      <c r="I106" s="60"/>
      <c r="J106" s="78">
        <f>IF($I106&gt;0,IF(SUM($Q106/+$I106)&gt;0.25,"*",""),"")</f>
      </c>
      <c r="K106" s="63">
        <f t="shared" si="44"/>
      </c>
      <c r="L106" s="44">
        <f t="shared" si="25"/>
      </c>
      <c r="M106" s="63">
        <f t="shared" si="45"/>
      </c>
      <c r="N106" s="52">
        <f t="shared" si="26"/>
      </c>
      <c r="O106" s="62">
        <f t="shared" si="46"/>
      </c>
      <c r="P106" s="52">
        <f>IF(SUM($G106)&gt;0,IF(SUM($O106)/SUM($G106)&gt;0.25,"*",""),"")</f>
      </c>
      <c r="Q106" s="62">
        <f t="shared" si="27"/>
      </c>
      <c r="R106" s="311">
        <f t="shared" si="28"/>
      </c>
      <c r="S106" s="78"/>
      <c r="T106" s="78"/>
      <c r="U106" s="62">
        <f>IF(+$C106&gt;0,(SUM(+$C106*10^(+'Reg L model'!B97+'Reg L model'!C97*LOG10(+$C106*1000)+(+'Reg L model'!D97*(LOG10(+$C106*1000)^2)+'Reg L model'!E97*(LOG10(+$C106*1000)-'Reg L model'!G97)*(MAX((LOG10(+$C106*1000)-'Reg L model'!G97),0))+'Reg L model'!F97*(LOG10(+$C106*1000)-'Reg L model'!H97)*MAX((LOG10($C106*1000)-'Reg L model'!H97),0)))/100)),"")</f>
      </c>
      <c r="V106" s="62"/>
      <c r="W106" s="62">
        <f>IF(+$E106&gt;0,(SUM(+$E106*10^(+'Reg L model'!B97+'Reg L model'!C97*LOG10(+$E106*1000)+(+'Reg L model'!D97*(LOG10(+$E106*1000)^2)+'Reg L model'!E97*(LOG10(+$E106*1000)-'Reg L model'!G97)*(MAX((LOG10(+$E106*1000)-'Reg L model'!G97),0))+'Reg L model'!F97*(LOG10(+$E106*1000)-'Reg L model'!H97)*MAX((LOG10($E106*1000)-'Reg L model'!H97),0)))/100)),"")</f>
      </c>
      <c r="X106" s="62"/>
      <c r="Y106" s="62">
        <f>IF(+$C106&gt;0,(SUM(+$C106*10^(+'Reg L model'!K97+'Reg L model'!L97*LOG10(+$C106*1000)+(+'Reg L model'!M97*(LOG10(+$C106*1000)^2)+'Reg L model'!N97*(LOG10(+$C106*1000)-'Reg L model'!P97)*(MAX((LOG10(+$C106*1000)-'Reg L model'!P97),0))+'Reg L model'!O97*(LOG10(+$C106*1000)-'Reg L model'!Q97)*MAX((LOG10($C106*1000)-'Reg L model'!Q97),0)))/100)),"")</f>
      </c>
      <c r="Z106" s="62"/>
      <c r="AA106" s="62">
        <f>IF(+$E106&gt;0,(SUM(+$E106*10^(+'Reg L model'!K97+'Reg L model'!L97*LOG10(+$E106*1000)+(+'Reg L model'!M97*(LOG10(+$E106*1000)^2)+'Reg L model'!N97*(LOG10(+$E106*1000)-'Reg L model'!P97)*(MAX((LOG10(+$E106*1000)-'Reg L model'!P97),0))+'Reg L model'!O97*(LOG10(+$E106*1000)-'Reg L model'!Q97)*MAX((LOG10($E106*1000)-'Reg L model'!Q97),0)))/100)),"")</f>
      </c>
      <c r="AB106" s="62"/>
      <c r="AC106" s="62">
        <f>IF(+$C106&gt;0,(SUM(+$C106*10^(+'Reg L model'!T97+'Reg L model'!U97*LOG10(+$C106*1000)+(+'Reg L model'!V97*(LOG10(+$C106*1000)^2)+'Reg L model'!W97*(LOG10(+$C106*1000)-'Reg L model'!Y97)*(MAX((LOG10(+$C106*1000)-'Reg L model'!Y97),0))+'Reg L model'!X97*(LOG10(+$C106*1000)-'Reg L model'!Z97)*MAX((LOG10($C106*1000)-'Reg L model'!Z97),0)))/100)),"")</f>
      </c>
      <c r="AD106" s="62"/>
      <c r="AE106" s="62">
        <f>IF(+$E106&gt;0,(SUM(+$E106*10^(+'Reg L model'!T97+'Reg L model'!U97*LOG10(+$E106*1000)+(+'Reg L model'!V97*(LOG10(+$E106*1000)^2)+'Reg L model'!W97*(LOG10(+$E106*1000)-'Reg L model'!Y97)*(MAX((LOG10(+$E106*1000)-'Reg L model'!Y97),0))+'Reg L model'!X97*(LOG10(+$E106*1000)-'Reg L model'!Z97)*MAX((LOG10($E106*1000)-'Reg L model'!Z97),0)))/100)),"")</f>
      </c>
    </row>
    <row r="107" spans="1:31" ht="12.75" customHeight="1">
      <c r="A107" s="109" t="s">
        <v>136</v>
      </c>
      <c r="B107" s="109"/>
      <c r="C107" s="60"/>
      <c r="D107" s="78">
        <f>IF($C107&gt;0,IF(SUM($K107/+$C107)&gt;0.25,"*",""),"")</f>
      </c>
      <c r="E107" s="60"/>
      <c r="F107" s="78">
        <f>IF($E107&gt;0,IF(SUM($M107/+$E107)&gt;0.25,"*",""),"")</f>
      </c>
      <c r="G107" s="62">
        <f t="shared" si="43"/>
      </c>
      <c r="H107" s="78"/>
      <c r="I107" s="60"/>
      <c r="J107" s="78"/>
      <c r="K107" s="63">
        <f t="shared" si="44"/>
      </c>
      <c r="L107" s="44">
        <f t="shared" si="25"/>
      </c>
      <c r="M107" s="63">
        <f t="shared" si="45"/>
      </c>
      <c r="N107" s="52">
        <f t="shared" si="26"/>
      </c>
      <c r="O107" s="62">
        <f t="shared" si="46"/>
      </c>
      <c r="P107" s="52"/>
      <c r="Q107" s="62">
        <f t="shared" si="27"/>
      </c>
      <c r="R107" s="311">
        <f t="shared" si="28"/>
      </c>
      <c r="S107" s="78"/>
      <c r="T107" s="78"/>
      <c r="U107" s="62">
        <f>IF(+$C107&gt;0,(SUM(+$C107*10^(+'Reg L model'!B98+'Reg L model'!C98*LOG10(+$C107*1000)+(+'Reg L model'!D98*(LOG10(+$C107*1000)^2)+'Reg L model'!E98*(LOG10(+$C107*1000)-'Reg L model'!G98)*(MAX((LOG10(+$C107*1000)-'Reg L model'!G98),0))+'Reg L model'!F98*(LOG10(+$C107*1000)-'Reg L model'!H98)*MAX((LOG10($C107*1000)-'Reg L model'!H98),0)))/100)),"")</f>
      </c>
      <c r="V107" s="62"/>
      <c r="W107" s="62">
        <f>IF(+$E107&gt;0,(SUM(+$E107*10^(+'Reg L model'!B98+'Reg L model'!C98*LOG10(+$E107*1000)+(+'Reg L model'!D98*(LOG10(+$E107*1000)^2)+'Reg L model'!E98*(LOG10(+$E107*1000)-'Reg L model'!G98)*(MAX((LOG10(+$E107*1000)-'Reg L model'!G98),0))+'Reg L model'!F98*(LOG10(+$E107*1000)-'Reg L model'!H98)*MAX((LOG10($E107*1000)-'Reg L model'!H98),0)))/100)),"")</f>
      </c>
      <c r="X107" s="62"/>
      <c r="Y107" s="62">
        <f>IF(+$C107&gt;0,(SUM(+$C107*10^(+'Reg L model'!K98+'Reg L model'!L98*LOG10(+$C107*1000)+(+'Reg L model'!M98*(LOG10(+$C107*1000)^2)+'Reg L model'!N98*(LOG10(+$C107*1000)-'Reg L model'!P98)*(MAX((LOG10(+$C107*1000)-'Reg L model'!P98),0))+'Reg L model'!O98*(LOG10(+$C107*1000)-'Reg L model'!Q98)*MAX((LOG10($C107*1000)-'Reg L model'!Q98),0)))/100)),"")</f>
      </c>
      <c r="Z107" s="62"/>
      <c r="AA107" s="62">
        <f>IF(+$E107&gt;0,(SUM(+$E107*10^(+'Reg L model'!K98+'Reg L model'!L98*LOG10(+$E107*1000)+(+'Reg L model'!M98*(LOG10(+$E107*1000)^2)+'Reg L model'!N98*(LOG10(+$E107*1000)-'Reg L model'!P98)*(MAX((LOG10(+$E107*1000)-'Reg L model'!P98),0))+'Reg L model'!O98*(LOG10(+$E107*1000)-'Reg L model'!Q98)*MAX((LOG10($E107*1000)-'Reg L model'!Q98),0)))/100)),"")</f>
      </c>
      <c r="AB107" s="62"/>
      <c r="AC107" s="62">
        <f>IF(+$C107&gt;0,(SUM(+$C107*10^(+'Reg L model'!T98+'Reg L model'!U98*LOG10(+$C107*1000)+(+'Reg L model'!V98*(LOG10(+$C107*1000)^2)+'Reg L model'!W98*(LOG10(+$C107*1000)-'Reg L model'!Y98)*(MAX((LOG10(+$C107*1000)-'Reg L model'!Y98),0))+'Reg L model'!X98*(LOG10(+$C107*1000)-'Reg L model'!Z98)*MAX((LOG10($C107*1000)-'Reg L model'!Z98),0)))/100)),"")</f>
      </c>
      <c r="AD107" s="62"/>
      <c r="AE107" s="62">
        <f>IF(+$E107&gt;0,(SUM(+$E107*10^(+'Reg L model'!T98+'Reg L model'!U98*LOG10(+$E107*1000)+(+'Reg L model'!V98*(LOG10(+$E107*1000)^2)+'Reg L model'!W98*(LOG10(+$E107*1000)-'Reg L model'!Y98)*(MAX((LOG10(+$E107*1000)-'Reg L model'!Y98),0))+'Reg L model'!X98*(LOG10(+$E107*1000)-'Reg L model'!Z98)*MAX((LOG10($E107*1000)-'Reg L model'!Z98),0)))/100)),"")</f>
      </c>
    </row>
    <row r="108" spans="1:31" ht="12.75" customHeight="1" thickBot="1">
      <c r="A108" s="109" t="s">
        <v>175</v>
      </c>
      <c r="B108" s="109"/>
      <c r="C108" s="61"/>
      <c r="D108" s="78">
        <f>IF($C108&gt;0,IF(SUM($K108/+$C108)&gt;0.25,"*",""),"")</f>
      </c>
      <c r="E108" s="61"/>
      <c r="F108" s="78">
        <f>IF($E108&gt;0,IF(SUM($M108/+$E108)&gt;0.25,"*",""),"")</f>
      </c>
      <c r="G108" s="62">
        <f t="shared" si="43"/>
      </c>
      <c r="H108" s="78">
        <f>IF(SUM($G108)&gt;0,IF(SUM($O108)/SUM($G108)&gt;0.25,"*",""),"")</f>
      </c>
      <c r="I108" s="61"/>
      <c r="J108" s="78">
        <f>IF($I108&gt;0,IF(SUM($Q108/+$I108)&gt;0.25,"*",""),"")</f>
      </c>
      <c r="K108" s="63">
        <f t="shared" si="44"/>
      </c>
      <c r="L108" s="44">
        <f t="shared" si="25"/>
      </c>
      <c r="M108" s="63">
        <f t="shared" si="45"/>
      </c>
      <c r="N108" s="52">
        <f t="shared" si="26"/>
      </c>
      <c r="O108" s="62">
        <f t="shared" si="46"/>
      </c>
      <c r="P108" s="52">
        <f>IF(SUM($G108)&gt;0,IF(SUM($O108)/SUM($G108)&gt;0.25,"*",""),"")</f>
      </c>
      <c r="Q108" s="62">
        <f t="shared" si="27"/>
      </c>
      <c r="R108" s="311">
        <f t="shared" si="28"/>
      </c>
      <c r="S108" s="78"/>
      <c r="T108" s="78"/>
      <c r="U108" s="62">
        <f>IF(+$C108&gt;0,(SUM(+$C108*10^(+'Reg L model'!B99+'Reg L model'!C99*LOG10(+$C108*1000)+(+'Reg L model'!D99*(LOG10(+$C108*1000)^2)+'Reg L model'!E99*(LOG10(+$C108*1000)-'Reg L model'!G99)*(MAX((LOG10(+$C108*1000)-'Reg L model'!G99),0))+'Reg L model'!F99*(LOG10(+$C108*1000)-'Reg L model'!H99)*MAX((LOG10($C108*1000)-'Reg L model'!H99),0)))/100)),"")</f>
      </c>
      <c r="V108" s="62"/>
      <c r="W108" s="62">
        <f>IF(+$E108&gt;0,(SUM(+$E108*10^(+'Reg L model'!B99+'Reg L model'!C99*LOG10(+$E108*1000)+(+'Reg L model'!D99*(LOG10(+$E108*1000)^2)+'Reg L model'!E99*(LOG10(+$E108*1000)-'Reg L model'!G99)*(MAX((LOG10(+$E108*1000)-'Reg L model'!G99),0))+'Reg L model'!F99*(LOG10(+$E108*1000)-'Reg L model'!H99)*MAX((LOG10($E108*1000)-'Reg L model'!H99),0)))/100)),"")</f>
      </c>
      <c r="X108" s="62"/>
      <c r="Y108" s="62">
        <f>IF(+$C108&gt;0,(SUM(+$C108*10^(+'Reg L model'!K99+'Reg L model'!L99*LOG10(+$C108*1000)+(+'Reg L model'!M99*(LOG10(+$C108*1000)^2)+'Reg L model'!N99*(LOG10(+$C108*1000)-'Reg L model'!P99)*(MAX((LOG10(+$C108*1000)-'Reg L model'!P99),0))+'Reg L model'!O99*(LOG10(+$C108*1000)-'Reg L model'!Q99)*MAX((LOG10($C108*1000)-'Reg L model'!Q99),0)))/100)),"")</f>
      </c>
      <c r="Z108" s="62"/>
      <c r="AA108" s="62">
        <f>IF(+$E108&gt;0,(SUM(+$E108*10^(+'Reg L model'!K99+'Reg L model'!L99*LOG10(+$E108*1000)+(+'Reg L model'!M99*(LOG10(+$E108*1000)^2)+'Reg L model'!N99*(LOG10(+$E108*1000)-'Reg L model'!P99)*(MAX((LOG10(+$E108*1000)-'Reg L model'!P99),0))+'Reg L model'!O99*(LOG10(+$E108*1000)-'Reg L model'!Q99)*MAX((LOG10($E108*1000)-'Reg L model'!Q99),0)))/100)),"")</f>
      </c>
      <c r="AB108" s="62"/>
      <c r="AC108" s="62">
        <f>IF(+$C108&gt;0,(SUM(+$C108*10^(+'Reg L model'!T99+'Reg L model'!U99*LOG10(+$C108*1000)+(+'Reg L model'!V99*(LOG10(+$C108*1000)^2)+'Reg L model'!W99*(LOG10(+$C108*1000)-'Reg L model'!Y99)*(MAX((LOG10(+$C108*1000)-'Reg L model'!Y99),0))+'Reg L model'!X99*(LOG10(+$C108*1000)-'Reg L model'!Z99)*MAX((LOG10($C108*1000)-'Reg L model'!Z99),0)))/100)),"")</f>
      </c>
      <c r="AD108" s="62"/>
      <c r="AE108" s="62">
        <f>IF(+$E108&gt;0,(SUM(+$E108*10^(+'Reg L model'!T99+'Reg L model'!U99*LOG10(+$E108*1000)+(+'Reg L model'!V99*(LOG10(+$E108*1000)^2)+'Reg L model'!W99*(LOG10(+$E108*1000)-'Reg L model'!Y99)*(MAX((LOG10(+$E108*1000)-'Reg L model'!Y99),0))+'Reg L model'!X99*(LOG10(+$E108*1000)-'Reg L model'!Z99)*MAX((LOG10($E108*1000)-'Reg L model'!Z99),0)))/100)),"")</f>
      </c>
    </row>
    <row r="109" spans="1:250" ht="22.5" customHeight="1" thickBot="1" thickTop="1">
      <c r="A109" s="283" t="s">
        <v>28</v>
      </c>
      <c r="B109" s="15"/>
      <c r="C109" s="62"/>
      <c r="D109" s="78"/>
      <c r="E109" s="62"/>
      <c r="F109" s="78"/>
      <c r="G109" s="62"/>
      <c r="H109" s="76"/>
      <c r="I109" s="62"/>
      <c r="J109" s="76"/>
      <c r="K109" s="63"/>
      <c r="L109" s="52"/>
      <c r="M109" s="63"/>
      <c r="N109" s="52"/>
      <c r="O109" s="62"/>
      <c r="P109" s="52"/>
      <c r="Q109" s="62"/>
      <c r="R109" s="311"/>
      <c r="S109" s="76"/>
      <c r="T109" s="76"/>
      <c r="U109" s="62"/>
      <c r="V109" s="62"/>
      <c r="W109" s="62"/>
      <c r="X109" s="62"/>
      <c r="Y109" s="62"/>
      <c r="Z109" s="62"/>
      <c r="AA109" s="62"/>
      <c r="AB109" s="62"/>
      <c r="AC109" s="62"/>
      <c r="AD109" s="62"/>
      <c r="AE109" s="62"/>
      <c r="AG109" s="11"/>
      <c r="AH109" s="17"/>
      <c r="AL109" s="15"/>
      <c r="AM109" s="10"/>
      <c r="AN109" s="16"/>
      <c r="AO109" s="10"/>
      <c r="AP109" s="16"/>
      <c r="AQ109" s="10"/>
      <c r="AR109" s="16"/>
      <c r="AS109" s="10"/>
      <c r="AT109" s="16"/>
      <c r="AW109" s="11"/>
      <c r="AX109" s="17"/>
      <c r="BB109" s="15"/>
      <c r="BC109" s="10"/>
      <c r="BD109" s="16"/>
      <c r="BE109" s="10"/>
      <c r="BF109" s="16"/>
      <c r="BG109" s="10"/>
      <c r="BH109" s="16"/>
      <c r="BI109" s="10"/>
      <c r="BJ109" s="16"/>
      <c r="BM109" s="11"/>
      <c r="BN109" s="17"/>
      <c r="BR109" s="15"/>
      <c r="BS109" s="10"/>
      <c r="BT109" s="16"/>
      <c r="BU109" s="10"/>
      <c r="BV109" s="16"/>
      <c r="BW109" s="10"/>
      <c r="BX109" s="16"/>
      <c r="BY109" s="10"/>
      <c r="BZ109" s="16"/>
      <c r="CC109" s="11"/>
      <c r="CD109" s="17"/>
      <c r="CH109" s="15"/>
      <c r="CI109" s="10"/>
      <c r="CJ109" s="16"/>
      <c r="CK109" s="10"/>
      <c r="CL109" s="16"/>
      <c r="CM109" s="10"/>
      <c r="CN109" s="16"/>
      <c r="CO109" s="10"/>
      <c r="CP109" s="16"/>
      <c r="CS109" s="11"/>
      <c r="CT109" s="17"/>
      <c r="CX109" s="15"/>
      <c r="CY109" s="10"/>
      <c r="CZ109" s="16"/>
      <c r="DA109" s="10"/>
      <c r="DB109" s="16"/>
      <c r="DC109" s="10"/>
      <c r="DD109" s="16"/>
      <c r="DE109" s="10"/>
      <c r="DF109" s="16"/>
      <c r="DI109" s="11"/>
      <c r="DJ109" s="17"/>
      <c r="DN109" s="15"/>
      <c r="DO109" s="10"/>
      <c r="DP109" s="16"/>
      <c r="DQ109" s="10"/>
      <c r="DR109" s="16"/>
      <c r="DS109" s="10"/>
      <c r="DT109" s="16"/>
      <c r="DU109" s="10"/>
      <c r="DV109" s="16"/>
      <c r="DY109" s="11"/>
      <c r="DZ109" s="17"/>
      <c r="ED109" s="15"/>
      <c r="EE109" s="10"/>
      <c r="EF109" s="16"/>
      <c r="EG109" s="10"/>
      <c r="EH109" s="16"/>
      <c r="EI109" s="10"/>
      <c r="EJ109" s="16"/>
      <c r="EK109" s="10"/>
      <c r="EL109" s="16"/>
      <c r="EO109" s="11"/>
      <c r="EP109" s="17"/>
      <c r="ET109" s="15"/>
      <c r="EU109" s="10"/>
      <c r="EV109" s="16"/>
      <c r="EW109" s="10"/>
      <c r="EX109" s="16"/>
      <c r="EY109" s="10"/>
      <c r="EZ109" s="16"/>
      <c r="FA109" s="10"/>
      <c r="FB109" s="16"/>
      <c r="FE109" s="11"/>
      <c r="FF109" s="17"/>
      <c r="FJ109" s="15"/>
      <c r="FK109" s="10"/>
      <c r="FL109" s="16"/>
      <c r="FM109" s="10"/>
      <c r="FN109" s="16"/>
      <c r="FO109" s="10"/>
      <c r="FP109" s="16"/>
      <c r="FQ109" s="10"/>
      <c r="FR109" s="16"/>
      <c r="FU109" s="11"/>
      <c r="FV109" s="17"/>
      <c r="FZ109" s="15"/>
      <c r="GA109" s="10"/>
      <c r="GB109" s="16"/>
      <c r="GC109" s="10"/>
      <c r="GD109" s="16"/>
      <c r="GE109" s="10"/>
      <c r="GF109" s="16"/>
      <c r="GG109" s="10"/>
      <c r="GH109" s="16"/>
      <c r="GK109" s="11"/>
      <c r="GL109" s="17"/>
      <c r="GP109" s="15"/>
      <c r="GQ109" s="10"/>
      <c r="GR109" s="16"/>
      <c r="GS109" s="10"/>
      <c r="GT109" s="16"/>
      <c r="GU109" s="10"/>
      <c r="GV109" s="16"/>
      <c r="GW109" s="10"/>
      <c r="GX109" s="16"/>
      <c r="HA109" s="11"/>
      <c r="HB109" s="17"/>
      <c r="HF109" s="15"/>
      <c r="HG109" s="10"/>
      <c r="HH109" s="16"/>
      <c r="HI109" s="10"/>
      <c r="HJ109" s="16"/>
      <c r="HK109" s="10"/>
      <c r="HL109" s="16"/>
      <c r="HM109" s="10"/>
      <c r="HN109" s="16"/>
      <c r="HQ109" s="11"/>
      <c r="HR109" s="17"/>
      <c r="HV109" s="15"/>
      <c r="HW109" s="10"/>
      <c r="HX109" s="16"/>
      <c r="HY109" s="10"/>
      <c r="HZ109" s="16"/>
      <c r="IA109" s="10"/>
      <c r="IB109" s="16"/>
      <c r="IC109" s="10"/>
      <c r="ID109" s="16"/>
      <c r="IG109" s="11"/>
      <c r="IH109" s="17"/>
      <c r="IL109" s="15"/>
      <c r="IM109" s="10"/>
      <c r="IN109" s="16"/>
      <c r="IO109" s="10"/>
      <c r="IP109" s="16"/>
    </row>
    <row r="110" spans="1:250" ht="12.75" customHeight="1" thickBot="1" thickTop="1">
      <c r="A110" s="109" t="s">
        <v>28</v>
      </c>
      <c r="B110" s="109"/>
      <c r="C110" s="117"/>
      <c r="D110" s="78">
        <f>IF($C110&gt;0,IF(SUM($K110/+$C110)&gt;0.25,"*",""),"")</f>
      </c>
      <c r="E110" s="117"/>
      <c r="F110" s="78">
        <f>IF($E110&gt;0,IF(SUM($M110/+$E110)&gt;0.25,"*",""),"")</f>
      </c>
      <c r="G110" s="62">
        <f>IF($C$14="Unemployed",IF($E$14="Labour force",IF(+C110=0,IF(+E110=0,"","Col C please?"),IF(+E110=0,"Col C/Col E",+C110*100/+E110)),""),"")</f>
      </c>
      <c r="H110" s="78">
        <f>IF(SUM($G110)&gt;0,IF(SUM($O110)/SUM($G110)&gt;0.25,"*",""),"")</f>
      </c>
      <c r="I110" s="117"/>
      <c r="J110" s="78">
        <f>IF($I110&gt;0,IF(SUM($Q110/+$I110)&gt;0.25,"*",""),"")</f>
      </c>
      <c r="K110" s="63">
        <f>IF($C$10&gt;=36982,IF(OR(C$14="Employed",C$14="Labour force",C$14="Civilian population"),U110,IF(C$14="Unemployed",Y110,IF(C$14="Not in the labour force",AC110,""))),"")</f>
      </c>
      <c r="L110" s="52">
        <f t="shared" si="25"/>
      </c>
      <c r="M110" s="63">
        <f>IF($C$10&gt;=36982,IF(OR(E$14="Employed",E$14="Labour force",E$14="Civilian population"),W110,IF(E$14="Unemployed",AA110,IF(E$14="Not in the labour force",AE110,""))),"")</f>
      </c>
      <c r="N110" s="52">
        <f t="shared" si="26"/>
      </c>
      <c r="O110" s="62">
        <f>IF($C$10&gt;=36982,IF(SUM($G110)&gt;0,(SQRT((+$U110/+$C110*100)^2-(+$W110/+$E110*100)^2)*SUM($G110)/100),""),"")</f>
      </c>
      <c r="P110" s="52">
        <f>IF(SUM($G110)&gt;0,IF(SUM($O110)/SUM($G110)&gt;0.25,"*",""),"")</f>
      </c>
      <c r="Q110" s="62">
        <f t="shared" si="27"/>
      </c>
      <c r="R110" s="311">
        <f t="shared" si="28"/>
      </c>
      <c r="S110" s="78"/>
      <c r="T110" s="78"/>
      <c r="U110" s="62">
        <f>IF(+$C110&gt;0,(SUM(+$C110*10^(+'Reg L model'!B101+'Reg L model'!C101*LOG10(+$C110*1000)+(+'Reg L model'!D101*(LOG10(+$C110*1000)^2)+'Reg L model'!E101*(LOG10(+$C110*1000)-'Reg L model'!G101)*(MAX((LOG10(+$C110*1000)-'Reg L model'!G101),0))+'Reg L model'!F101*(LOG10(+$C110*1000)-'Reg L model'!H101)*MAX((LOG10($C110*1000)-'Reg L model'!H101),0)))/100)),"")</f>
      </c>
      <c r="V110" s="62"/>
      <c r="W110" s="62">
        <f>IF(+$E110&gt;0,(SUM(+$E110*10^(+'Reg L model'!B101+'Reg L model'!C101*LOG10(+$E110*1000)+(+'Reg L model'!D101*(LOG10(+$E110*1000)^2)+'Reg L model'!E101*(LOG10(+$E110*1000)-'Reg L model'!G101)*(MAX((LOG10(+$E110*1000)-'Reg L model'!G101),0))+'Reg L model'!F101*(LOG10(+$E110*1000)-'Reg L model'!H101)*MAX((LOG10($E110*1000)-'Reg L model'!H101),0)))/100)),"")</f>
      </c>
      <c r="X110" s="62"/>
      <c r="Y110" s="62">
        <f>IF(+$C110&gt;0,(SUM(+$C110*10^(+'Reg L model'!K101+'Reg L model'!L101*LOG10(+$C110*1000)+(+'Reg L model'!M101*(LOG10(+$C110*1000)^2)+'Reg L model'!N101*(LOG10(+$C110*1000)-'Reg L model'!P101)*(MAX((LOG10(+$C110*1000)-'Reg L model'!P101),0))+'Reg L model'!O101*(LOG10(+$C110*1000)-'Reg L model'!Q101)*MAX((LOG10($C110*1000)-'Reg L model'!Q101),0)))/100)),"")</f>
      </c>
      <c r="Z110" s="62"/>
      <c r="AA110" s="62">
        <f>IF(+$E110&gt;0,(SUM(+$E110*10^(+'Reg L model'!K101+'Reg L model'!L101*LOG10(+$E110*1000)+(+'Reg L model'!M101*(LOG10(+$E110*1000)^2)+'Reg L model'!N101*(LOG10(+$E110*1000)-'Reg L model'!P101)*(MAX((LOG10(+$E110*1000)-'Reg L model'!P101),0))+'Reg L model'!O101*(LOG10(+$E110*1000)-'Reg L model'!Q101)*MAX((LOG10($E110*1000)-'Reg L model'!Q101),0)))/100)),"")</f>
      </c>
      <c r="AB110" s="62"/>
      <c r="AC110" s="62">
        <f>IF(+$C110&gt;0,(SUM(+$C110*10^(+'Reg L model'!T101+'Reg L model'!U101*LOG10(+$C110*1000)+(+'Reg L model'!V101*(LOG10(+$C110*1000)^2)+'Reg L model'!W101*(LOG10(+$C110*1000)-'Reg L model'!Y101)*(MAX((LOG10(+$C110*1000)-'Reg L model'!Y101),0))+'Reg L model'!X101*(LOG10(+$C110*1000)-'Reg L model'!Z101)*MAX((LOG10($C110*1000)-'Reg L model'!Z101),0)))/100)),"")</f>
      </c>
      <c r="AD110" s="62"/>
      <c r="AE110" s="62">
        <f>IF(+$E110&gt;0,(SUM(+$E110*10^(+'Reg L model'!T101+'Reg L model'!U101*LOG10(+$E110*1000)+(+'Reg L model'!V101*(LOG10(+$E110*1000)^2)+'Reg L model'!W101*(LOG10(+$E110*1000)-'Reg L model'!Y101)*(MAX((LOG10(+$E110*1000)-'Reg L model'!Y101),0))+'Reg L model'!X101*(LOG10(+$E110*1000)-'Reg L model'!Z101)*MAX((LOG10($E110*1000)-'Reg L model'!Z101),0)))/100)),"")</f>
      </c>
      <c r="AG110" s="13"/>
      <c r="AH110" s="17"/>
      <c r="AI110" s="13"/>
      <c r="AJ110" s="19"/>
      <c r="AK110" s="20"/>
      <c r="AL110" s="12"/>
      <c r="AM110" s="18"/>
      <c r="AN110" s="16"/>
      <c r="AO110" s="18"/>
      <c r="AP110" s="16"/>
      <c r="AQ110" s="10"/>
      <c r="AR110" s="16"/>
      <c r="AS110" s="18"/>
      <c r="AT110" s="16"/>
      <c r="AU110" s="13"/>
      <c r="AW110" s="13"/>
      <c r="AX110" s="17"/>
      <c r="AY110" s="13"/>
      <c r="AZ110" s="19"/>
      <c r="BA110" s="20"/>
      <c r="BB110" s="12"/>
      <c r="BC110" s="18"/>
      <c r="BD110" s="16"/>
      <c r="BE110" s="18"/>
      <c r="BF110" s="16"/>
      <c r="BG110" s="10"/>
      <c r="BH110" s="16"/>
      <c r="BI110" s="18"/>
      <c r="BJ110" s="16"/>
      <c r="BK110" s="13"/>
      <c r="BM110" s="13"/>
      <c r="BN110" s="17"/>
      <c r="BO110" s="13"/>
      <c r="BP110" s="19"/>
      <c r="BQ110" s="20"/>
      <c r="BR110" s="12"/>
      <c r="BS110" s="18"/>
      <c r="BT110" s="16"/>
      <c r="BU110" s="18"/>
      <c r="BV110" s="16"/>
      <c r="BW110" s="10"/>
      <c r="BX110" s="16"/>
      <c r="BY110" s="18"/>
      <c r="BZ110" s="16"/>
      <c r="CA110" s="13"/>
      <c r="CC110" s="13"/>
      <c r="CD110" s="17"/>
      <c r="CE110" s="13"/>
      <c r="CF110" s="19"/>
      <c r="CG110" s="20"/>
      <c r="CH110" s="12"/>
      <c r="CI110" s="18"/>
      <c r="CJ110" s="16"/>
      <c r="CK110" s="18"/>
      <c r="CL110" s="16"/>
      <c r="CM110" s="10"/>
      <c r="CN110" s="16"/>
      <c r="CO110" s="18"/>
      <c r="CP110" s="16"/>
      <c r="CQ110" s="13"/>
      <c r="CS110" s="13"/>
      <c r="CT110" s="17"/>
      <c r="CU110" s="13"/>
      <c r="CV110" s="19"/>
      <c r="CW110" s="20"/>
      <c r="CX110" s="12"/>
      <c r="CY110" s="18"/>
      <c r="CZ110" s="16"/>
      <c r="DA110" s="18"/>
      <c r="DB110" s="16"/>
      <c r="DC110" s="10"/>
      <c r="DD110" s="16"/>
      <c r="DE110" s="18"/>
      <c r="DF110" s="16"/>
      <c r="DG110" s="13"/>
      <c r="DI110" s="13"/>
      <c r="DJ110" s="17"/>
      <c r="DK110" s="13"/>
      <c r="DL110" s="19"/>
      <c r="DM110" s="20"/>
      <c r="DN110" s="12"/>
      <c r="DO110" s="18"/>
      <c r="DP110" s="16"/>
      <c r="DQ110" s="18"/>
      <c r="DR110" s="16"/>
      <c r="DS110" s="10"/>
      <c r="DT110" s="16"/>
      <c r="DU110" s="18"/>
      <c r="DV110" s="16"/>
      <c r="DW110" s="13"/>
      <c r="DY110" s="13"/>
      <c r="DZ110" s="17"/>
      <c r="EA110" s="13"/>
      <c r="EB110" s="19"/>
      <c r="EC110" s="20"/>
      <c r="ED110" s="12"/>
      <c r="EE110" s="18"/>
      <c r="EF110" s="16"/>
      <c r="EG110" s="18"/>
      <c r="EH110" s="16"/>
      <c r="EI110" s="10"/>
      <c r="EJ110" s="16"/>
      <c r="EK110" s="18"/>
      <c r="EL110" s="16"/>
      <c r="EM110" s="13"/>
      <c r="EO110" s="13"/>
      <c r="EP110" s="17"/>
      <c r="EQ110" s="13"/>
      <c r="ER110" s="19"/>
      <c r="ES110" s="20"/>
      <c r="ET110" s="12"/>
      <c r="EU110" s="18"/>
      <c r="EV110" s="16"/>
      <c r="EW110" s="18"/>
      <c r="EX110" s="16"/>
      <c r="EY110" s="10"/>
      <c r="EZ110" s="16"/>
      <c r="FA110" s="18"/>
      <c r="FB110" s="16"/>
      <c r="FC110" s="13"/>
      <c r="FE110" s="13"/>
      <c r="FF110" s="17"/>
      <c r="FG110" s="13"/>
      <c r="FH110" s="19"/>
      <c r="FI110" s="20"/>
      <c r="FJ110" s="12"/>
      <c r="FK110" s="18"/>
      <c r="FL110" s="16"/>
      <c r="FM110" s="18"/>
      <c r="FN110" s="16"/>
      <c r="FO110" s="10"/>
      <c r="FP110" s="16"/>
      <c r="FQ110" s="18"/>
      <c r="FR110" s="16"/>
      <c r="FS110" s="13"/>
      <c r="FU110" s="13"/>
      <c r="FV110" s="17"/>
      <c r="FW110" s="13"/>
      <c r="FX110" s="19"/>
      <c r="FY110" s="20"/>
      <c r="FZ110" s="12"/>
      <c r="GA110" s="18"/>
      <c r="GB110" s="16"/>
      <c r="GC110" s="18"/>
      <c r="GD110" s="16"/>
      <c r="GE110" s="10"/>
      <c r="GF110" s="16"/>
      <c r="GG110" s="18"/>
      <c r="GH110" s="16"/>
      <c r="GI110" s="13"/>
      <c r="GK110" s="13"/>
      <c r="GL110" s="17"/>
      <c r="GM110" s="13"/>
      <c r="GN110" s="19"/>
      <c r="GO110" s="20"/>
      <c r="GP110" s="12"/>
      <c r="GQ110" s="18"/>
      <c r="GR110" s="16"/>
      <c r="GS110" s="18"/>
      <c r="GT110" s="16"/>
      <c r="GU110" s="10"/>
      <c r="GV110" s="16"/>
      <c r="GW110" s="18"/>
      <c r="GX110" s="16"/>
      <c r="GY110" s="13"/>
      <c r="HA110" s="13"/>
      <c r="HB110" s="17"/>
      <c r="HC110" s="13"/>
      <c r="HD110" s="19"/>
      <c r="HE110" s="20"/>
      <c r="HF110" s="12"/>
      <c r="HG110" s="18"/>
      <c r="HH110" s="16"/>
      <c r="HI110" s="18"/>
      <c r="HJ110" s="16"/>
      <c r="HK110" s="10"/>
      <c r="HL110" s="16"/>
      <c r="HM110" s="18"/>
      <c r="HN110" s="16"/>
      <c r="HO110" s="13"/>
      <c r="HQ110" s="13"/>
      <c r="HR110" s="17"/>
      <c r="HS110" s="13"/>
      <c r="HT110" s="19"/>
      <c r="HU110" s="20"/>
      <c r="HV110" s="12"/>
      <c r="HW110" s="18"/>
      <c r="HX110" s="16"/>
      <c r="HY110" s="18"/>
      <c r="HZ110" s="16"/>
      <c r="IA110" s="10"/>
      <c r="IB110" s="16"/>
      <c r="IC110" s="18"/>
      <c r="ID110" s="16"/>
      <c r="IE110" s="13"/>
      <c r="IG110" s="13"/>
      <c r="IH110" s="17"/>
      <c r="II110" s="13"/>
      <c r="IJ110" s="19"/>
      <c r="IK110" s="20"/>
      <c r="IL110" s="12"/>
      <c r="IM110" s="18"/>
      <c r="IN110" s="16"/>
      <c r="IO110" s="18"/>
      <c r="IP110" s="16"/>
    </row>
    <row r="111" spans="1:250" ht="22.5" customHeight="1" thickBot="1" thickTop="1">
      <c r="A111" s="283" t="s">
        <v>29</v>
      </c>
      <c r="B111" s="15"/>
      <c r="C111" s="62"/>
      <c r="D111" s="78"/>
      <c r="E111" s="62"/>
      <c r="F111" s="78"/>
      <c r="G111" s="62"/>
      <c r="H111" s="76"/>
      <c r="I111" s="62"/>
      <c r="J111" s="76"/>
      <c r="K111" s="63"/>
      <c r="L111" s="52"/>
      <c r="M111" s="63"/>
      <c r="N111" s="52"/>
      <c r="O111" s="62"/>
      <c r="P111" s="52"/>
      <c r="Q111" s="62"/>
      <c r="R111" s="311"/>
      <c r="S111" s="76"/>
      <c r="T111" s="76"/>
      <c r="U111" s="62"/>
      <c r="V111" s="62"/>
      <c r="W111" s="62"/>
      <c r="X111" s="62"/>
      <c r="Y111" s="62"/>
      <c r="Z111" s="62"/>
      <c r="AA111" s="62"/>
      <c r="AB111" s="62"/>
      <c r="AC111" s="62"/>
      <c r="AD111" s="62"/>
      <c r="AE111" s="62"/>
      <c r="AG111" s="13"/>
      <c r="AH111" s="17"/>
      <c r="AI111" s="13"/>
      <c r="AJ111" s="19"/>
      <c r="AK111" s="20"/>
      <c r="AL111" s="12"/>
      <c r="AM111" s="18"/>
      <c r="AN111" s="16"/>
      <c r="AO111" s="18"/>
      <c r="AP111" s="16"/>
      <c r="AQ111" s="10"/>
      <c r="AR111" s="16"/>
      <c r="AS111" s="18"/>
      <c r="AT111" s="16"/>
      <c r="AU111" s="13"/>
      <c r="AW111" s="13"/>
      <c r="AX111" s="17"/>
      <c r="AY111" s="13"/>
      <c r="AZ111" s="19"/>
      <c r="BA111" s="20"/>
      <c r="BB111" s="12"/>
      <c r="BC111" s="18"/>
      <c r="BD111" s="16"/>
      <c r="BE111" s="18"/>
      <c r="BF111" s="16"/>
      <c r="BG111" s="10"/>
      <c r="BH111" s="16"/>
      <c r="BI111" s="18"/>
      <c r="BJ111" s="16"/>
      <c r="BK111" s="13"/>
      <c r="BM111" s="13"/>
      <c r="BN111" s="17"/>
      <c r="BO111" s="13"/>
      <c r="BP111" s="19"/>
      <c r="BQ111" s="20"/>
      <c r="BR111" s="12"/>
      <c r="BS111" s="18"/>
      <c r="BT111" s="16"/>
      <c r="BU111" s="18"/>
      <c r="BV111" s="16"/>
      <c r="BW111" s="10"/>
      <c r="BX111" s="16"/>
      <c r="BY111" s="18"/>
      <c r="BZ111" s="16"/>
      <c r="CA111" s="13"/>
      <c r="CC111" s="13"/>
      <c r="CD111" s="17"/>
      <c r="CE111" s="13"/>
      <c r="CF111" s="19"/>
      <c r="CG111" s="20"/>
      <c r="CH111" s="12"/>
      <c r="CI111" s="18"/>
      <c r="CJ111" s="16"/>
      <c r="CK111" s="18"/>
      <c r="CL111" s="16"/>
      <c r="CM111" s="10"/>
      <c r="CN111" s="16"/>
      <c r="CO111" s="18"/>
      <c r="CP111" s="16"/>
      <c r="CQ111" s="13"/>
      <c r="CS111" s="13"/>
      <c r="CT111" s="17"/>
      <c r="CU111" s="13"/>
      <c r="CV111" s="19"/>
      <c r="CW111" s="20"/>
      <c r="CX111" s="12"/>
      <c r="CY111" s="18"/>
      <c r="CZ111" s="16"/>
      <c r="DA111" s="18"/>
      <c r="DB111" s="16"/>
      <c r="DC111" s="10"/>
      <c r="DD111" s="16"/>
      <c r="DE111" s="18"/>
      <c r="DF111" s="16"/>
      <c r="DG111" s="13"/>
      <c r="DI111" s="13"/>
      <c r="DJ111" s="17"/>
      <c r="DK111" s="13"/>
      <c r="DL111" s="19"/>
      <c r="DM111" s="20"/>
      <c r="DN111" s="12"/>
      <c r="DO111" s="18"/>
      <c r="DP111" s="16"/>
      <c r="DQ111" s="18"/>
      <c r="DR111" s="16"/>
      <c r="DS111" s="10"/>
      <c r="DT111" s="16"/>
      <c r="DU111" s="18"/>
      <c r="DV111" s="16"/>
      <c r="DW111" s="13"/>
      <c r="DY111" s="13"/>
      <c r="DZ111" s="17"/>
      <c r="EA111" s="13"/>
      <c r="EB111" s="19"/>
      <c r="EC111" s="20"/>
      <c r="ED111" s="12"/>
      <c r="EE111" s="18"/>
      <c r="EF111" s="16"/>
      <c r="EG111" s="18"/>
      <c r="EH111" s="16"/>
      <c r="EI111" s="10"/>
      <c r="EJ111" s="16"/>
      <c r="EK111" s="18"/>
      <c r="EL111" s="16"/>
      <c r="EM111" s="13"/>
      <c r="EO111" s="13"/>
      <c r="EP111" s="17"/>
      <c r="EQ111" s="13"/>
      <c r="ER111" s="19"/>
      <c r="ES111" s="20"/>
      <c r="ET111" s="12"/>
      <c r="EU111" s="18"/>
      <c r="EV111" s="16"/>
      <c r="EW111" s="18"/>
      <c r="EX111" s="16"/>
      <c r="EY111" s="10"/>
      <c r="EZ111" s="16"/>
      <c r="FA111" s="18"/>
      <c r="FB111" s="16"/>
      <c r="FC111" s="13"/>
      <c r="FE111" s="13"/>
      <c r="FF111" s="17"/>
      <c r="FG111" s="13"/>
      <c r="FH111" s="19"/>
      <c r="FI111" s="20"/>
      <c r="FJ111" s="12"/>
      <c r="FK111" s="18"/>
      <c r="FL111" s="16"/>
      <c r="FM111" s="18"/>
      <c r="FN111" s="16"/>
      <c r="FO111" s="10"/>
      <c r="FP111" s="16"/>
      <c r="FQ111" s="18"/>
      <c r="FR111" s="16"/>
      <c r="FS111" s="13"/>
      <c r="FU111" s="13"/>
      <c r="FV111" s="17"/>
      <c r="FW111" s="13"/>
      <c r="FX111" s="19"/>
      <c r="FY111" s="20"/>
      <c r="FZ111" s="12"/>
      <c r="GA111" s="18"/>
      <c r="GB111" s="16"/>
      <c r="GC111" s="18"/>
      <c r="GD111" s="16"/>
      <c r="GE111" s="10"/>
      <c r="GF111" s="16"/>
      <c r="GG111" s="18"/>
      <c r="GH111" s="16"/>
      <c r="GI111" s="13"/>
      <c r="GK111" s="13"/>
      <c r="GL111" s="17"/>
      <c r="GM111" s="13"/>
      <c r="GN111" s="19"/>
      <c r="GO111" s="20"/>
      <c r="GP111" s="12"/>
      <c r="GQ111" s="18"/>
      <c r="GR111" s="16"/>
      <c r="GS111" s="18"/>
      <c r="GT111" s="16"/>
      <c r="GU111" s="10"/>
      <c r="GV111" s="16"/>
      <c r="GW111" s="18"/>
      <c r="GX111" s="16"/>
      <c r="GY111" s="13"/>
      <c r="HA111" s="13"/>
      <c r="HB111" s="17"/>
      <c r="HC111" s="13"/>
      <c r="HD111" s="19"/>
      <c r="HE111" s="20"/>
      <c r="HF111" s="12"/>
      <c r="HG111" s="18"/>
      <c r="HH111" s="16"/>
      <c r="HI111" s="18"/>
      <c r="HJ111" s="16"/>
      <c r="HK111" s="10"/>
      <c r="HL111" s="16"/>
      <c r="HM111" s="18"/>
      <c r="HN111" s="16"/>
      <c r="HO111" s="13"/>
      <c r="HQ111" s="13"/>
      <c r="HR111" s="17"/>
      <c r="HS111" s="13"/>
      <c r="HT111" s="19"/>
      <c r="HU111" s="20"/>
      <c r="HV111" s="12"/>
      <c r="HW111" s="18"/>
      <c r="HX111" s="16"/>
      <c r="HY111" s="18"/>
      <c r="HZ111" s="16"/>
      <c r="IA111" s="10"/>
      <c r="IB111" s="16"/>
      <c r="IC111" s="18"/>
      <c r="ID111" s="16"/>
      <c r="IE111" s="13"/>
      <c r="IG111" s="13"/>
      <c r="IH111" s="17"/>
      <c r="II111" s="13"/>
      <c r="IJ111" s="19"/>
      <c r="IK111" s="20"/>
      <c r="IL111" s="12"/>
      <c r="IM111" s="18"/>
      <c r="IN111" s="16"/>
      <c r="IO111" s="18"/>
      <c r="IP111" s="16"/>
    </row>
    <row r="112" spans="1:250" ht="12.75" customHeight="1" thickTop="1">
      <c r="A112" s="109" t="s">
        <v>176</v>
      </c>
      <c r="B112" s="109"/>
      <c r="C112" s="59"/>
      <c r="D112" s="78">
        <f>IF($C112&gt;0,IF(SUM($K112/+$C112)&gt;0.25,"*",""),"")</f>
      </c>
      <c r="E112" s="59"/>
      <c r="F112" s="78">
        <f>IF($E112&gt;0,IF(SUM($M112/+$E112)&gt;0.25,"*",""),"")</f>
      </c>
      <c r="G112" s="62">
        <f>IF($C$14="Unemployed",IF($E$14="Labour force",IF(+C112=0,IF(+E112=0,"","Col C please?"),IF(+E112=0,"Col C/Col E",+C112*100/+E112)),""),"")</f>
      </c>
      <c r="H112" s="78">
        <f>IF(SUM($G112)&gt;0,IF(SUM($O112)/SUM($G112)&gt;0.25,"*",""),"")</f>
      </c>
      <c r="I112" s="59"/>
      <c r="J112" s="78">
        <f>IF($I112&gt;0,IF(SUM($Q112/+$I112)&gt;0.25,"*",""),"")</f>
      </c>
      <c r="K112" s="63">
        <f>IF($C$10&gt;=36982,IF(OR(C$14="Employed",C$14="Labour force",C$14="Civilian population"),U112,IF(C$14="Unemployed",Y112,IF(C$14="Not in the labour force",AC112,""))),"")</f>
      </c>
      <c r="L112" s="52">
        <f t="shared" si="25"/>
      </c>
      <c r="M112" s="63">
        <f>IF($C$10&gt;=36982,IF(OR(E$14="Employed",E$14="Labour force",E$14="Civilian population"),W112,IF(E$14="Unemployed",AA112,IF(E$14="Not in the labour force",AE112,""))),"")</f>
      </c>
      <c r="N112" s="52">
        <f t="shared" si="26"/>
      </c>
      <c r="O112" s="62">
        <f>IF($C$10&gt;=36982,IF(SUM($G112)&gt;0,(SQRT((+$U112/+$C112*100)^2-(+$W112/+$E112*100)^2)*SUM($G112)/100),""),"")</f>
      </c>
      <c r="P112" s="52">
        <f>IF(SUM($G112)&gt;0,IF(SUM($O112)/SUM($G112)&gt;0.25,"*",""),"")</f>
      </c>
      <c r="Q112" s="62">
        <f t="shared" si="27"/>
      </c>
      <c r="R112" s="311">
        <f t="shared" si="28"/>
      </c>
      <c r="S112" s="78"/>
      <c r="T112" s="78"/>
      <c r="U112" s="62">
        <f>IF(+$C112&gt;0,(SUM(+$C112*10^(+'Reg L model'!B103+'Reg L model'!C103*LOG10(+$C112*1000)+(+'Reg L model'!D103*(LOG10(+$C112*1000)^2)+'Reg L model'!E103*(LOG10(+$C112*1000)-'Reg L model'!G103)*(MAX((LOG10(+$C112*1000)-'Reg L model'!G103),0))+'Reg L model'!F103*(LOG10(+$C112*1000)-'Reg L model'!H103)*MAX((LOG10($C112*1000)-'Reg L model'!H103),0)))/100)),"")</f>
      </c>
      <c r="V112" s="62"/>
      <c r="W112" s="62">
        <f>IF(+$E112&gt;0,(SUM(+$E112*10^(+'Reg L model'!B103+'Reg L model'!C103*LOG10(+$E112*1000)+(+'Reg L model'!D103*(LOG10(+$E112*1000)^2)+'Reg L model'!E103*(LOG10(+$E112*1000)-'Reg L model'!G103)*(MAX((LOG10(+$E112*1000)-'Reg L model'!G103),0))+'Reg L model'!F103*(LOG10(+$E112*1000)-'Reg L model'!H103)*MAX((LOG10($E112*1000)-'Reg L model'!H103),0)))/100)),"")</f>
      </c>
      <c r="X112" s="62"/>
      <c r="Y112" s="62">
        <f>IF(+$C112&gt;0,(SUM(+$C112*10^(+'Reg L model'!K103+'Reg L model'!L103*LOG10(+$C112*1000)+(+'Reg L model'!M103*(LOG10(+$C112*1000)^2)+'Reg L model'!N103*(LOG10(+$C112*1000)-'Reg L model'!P103)*(MAX((LOG10(+$C112*1000)-'Reg L model'!P103),0))+'Reg L model'!O103*(LOG10(+$C112*1000)-'Reg L model'!Q103)*MAX((LOG10($C112*1000)-'Reg L model'!Q103),0)))/100)),"")</f>
      </c>
      <c r="Z112" s="62"/>
      <c r="AA112" s="62">
        <f>IF(+$E112&gt;0,(SUM(+$E112*10^(+'Reg L model'!K103+'Reg L model'!L103*LOG10(+$E112*1000)+(+'Reg L model'!M103*(LOG10(+$E112*1000)^2)+'Reg L model'!N103*(LOG10(+$E112*1000)-'Reg L model'!P103)*(MAX((LOG10(+$E112*1000)-'Reg L model'!P103),0))+'Reg L model'!O103*(LOG10(+$E112*1000)-'Reg L model'!Q103)*MAX((LOG10($E112*1000)-'Reg L model'!Q103),0)))/100)),"")</f>
      </c>
      <c r="AB112" s="62"/>
      <c r="AC112" s="62">
        <f>IF(+$C112&gt;0,(SUM(+$C112*10^(+'Reg L model'!T103+'Reg L model'!U103*LOG10(+$C112*1000)+(+'Reg L model'!V103*(LOG10(+$C112*1000)^2)+'Reg L model'!W103*(LOG10(+$C112*1000)-'Reg L model'!Y103)*(MAX((LOG10(+$C112*1000)-'Reg L model'!Y103),0))+'Reg L model'!X103*(LOG10(+$C112*1000)-'Reg L model'!Z103)*MAX((LOG10($C112*1000)-'Reg L model'!Z103),0)))/100)),"")</f>
      </c>
      <c r="AD112" s="62"/>
      <c r="AE112" s="62">
        <f>IF(+$E112&gt;0,(SUM(+$E112*10^(+'Reg L model'!T103+'Reg L model'!U103*LOG10(+$E112*1000)+(+'Reg L model'!V103*(LOG10(+$E112*1000)^2)+'Reg L model'!W103*(LOG10(+$E112*1000)-'Reg L model'!Y103)*(MAX((LOG10(+$E112*1000)-'Reg L model'!Y103),0))+'Reg L model'!X103*(LOG10(+$E112*1000)-'Reg L model'!Z103)*MAX((LOG10($E112*1000)-'Reg L model'!Z103),0)))/100)),"")</f>
      </c>
      <c r="AG112" s="13"/>
      <c r="AH112" s="17"/>
      <c r="AI112" s="13"/>
      <c r="AJ112" s="19"/>
      <c r="AK112" s="20"/>
      <c r="AL112" s="12"/>
      <c r="AM112" s="18"/>
      <c r="AN112" s="16"/>
      <c r="AO112" s="18"/>
      <c r="AP112" s="16"/>
      <c r="AQ112" s="10"/>
      <c r="AR112" s="16"/>
      <c r="AS112" s="18"/>
      <c r="AT112" s="16"/>
      <c r="AU112" s="13"/>
      <c r="AW112" s="13"/>
      <c r="AX112" s="17"/>
      <c r="AY112" s="13"/>
      <c r="AZ112" s="19"/>
      <c r="BA112" s="20"/>
      <c r="BB112" s="12"/>
      <c r="BC112" s="18"/>
      <c r="BD112" s="16"/>
      <c r="BE112" s="18"/>
      <c r="BF112" s="16"/>
      <c r="BG112" s="10"/>
      <c r="BH112" s="16"/>
      <c r="BI112" s="18"/>
      <c r="BJ112" s="16"/>
      <c r="BK112" s="13"/>
      <c r="BM112" s="13"/>
      <c r="BN112" s="17"/>
      <c r="BO112" s="13"/>
      <c r="BP112" s="19"/>
      <c r="BQ112" s="20"/>
      <c r="BR112" s="12"/>
      <c r="BS112" s="18"/>
      <c r="BT112" s="16"/>
      <c r="BU112" s="18"/>
      <c r="BV112" s="16"/>
      <c r="BW112" s="10"/>
      <c r="BX112" s="16"/>
      <c r="BY112" s="18"/>
      <c r="BZ112" s="16"/>
      <c r="CA112" s="13"/>
      <c r="CC112" s="13"/>
      <c r="CD112" s="17"/>
      <c r="CE112" s="13"/>
      <c r="CF112" s="19"/>
      <c r="CG112" s="20"/>
      <c r="CH112" s="12"/>
      <c r="CI112" s="18"/>
      <c r="CJ112" s="16"/>
      <c r="CK112" s="18"/>
      <c r="CL112" s="16"/>
      <c r="CM112" s="10"/>
      <c r="CN112" s="16"/>
      <c r="CO112" s="18"/>
      <c r="CP112" s="16"/>
      <c r="CQ112" s="13"/>
      <c r="CS112" s="13"/>
      <c r="CT112" s="17"/>
      <c r="CU112" s="13"/>
      <c r="CV112" s="19"/>
      <c r="CW112" s="20"/>
      <c r="CX112" s="12"/>
      <c r="CY112" s="18"/>
      <c r="CZ112" s="16"/>
      <c r="DA112" s="18"/>
      <c r="DB112" s="16"/>
      <c r="DC112" s="10"/>
      <c r="DD112" s="16"/>
      <c r="DE112" s="18"/>
      <c r="DF112" s="16"/>
      <c r="DG112" s="13"/>
      <c r="DI112" s="13"/>
      <c r="DJ112" s="17"/>
      <c r="DK112" s="13"/>
      <c r="DL112" s="19"/>
      <c r="DM112" s="20"/>
      <c r="DN112" s="12"/>
      <c r="DO112" s="18"/>
      <c r="DP112" s="16"/>
      <c r="DQ112" s="18"/>
      <c r="DR112" s="16"/>
      <c r="DS112" s="10"/>
      <c r="DT112" s="16"/>
      <c r="DU112" s="18"/>
      <c r="DV112" s="16"/>
      <c r="DW112" s="13"/>
      <c r="DY112" s="13"/>
      <c r="DZ112" s="17"/>
      <c r="EA112" s="13"/>
      <c r="EB112" s="19"/>
      <c r="EC112" s="20"/>
      <c r="ED112" s="12"/>
      <c r="EE112" s="18"/>
      <c r="EF112" s="16"/>
      <c r="EG112" s="18"/>
      <c r="EH112" s="16"/>
      <c r="EI112" s="10"/>
      <c r="EJ112" s="16"/>
      <c r="EK112" s="18"/>
      <c r="EL112" s="16"/>
      <c r="EM112" s="13"/>
      <c r="EO112" s="13"/>
      <c r="EP112" s="17"/>
      <c r="EQ112" s="13"/>
      <c r="ER112" s="19"/>
      <c r="ES112" s="20"/>
      <c r="ET112" s="12"/>
      <c r="EU112" s="18"/>
      <c r="EV112" s="16"/>
      <c r="EW112" s="18"/>
      <c r="EX112" s="16"/>
      <c r="EY112" s="10"/>
      <c r="EZ112" s="16"/>
      <c r="FA112" s="18"/>
      <c r="FB112" s="16"/>
      <c r="FC112" s="13"/>
      <c r="FE112" s="13"/>
      <c r="FF112" s="17"/>
      <c r="FG112" s="13"/>
      <c r="FH112" s="19"/>
      <c r="FI112" s="20"/>
      <c r="FJ112" s="12"/>
      <c r="FK112" s="18"/>
      <c r="FL112" s="16"/>
      <c r="FM112" s="18"/>
      <c r="FN112" s="16"/>
      <c r="FO112" s="10"/>
      <c r="FP112" s="16"/>
      <c r="FQ112" s="18"/>
      <c r="FR112" s="16"/>
      <c r="FS112" s="13"/>
      <c r="FU112" s="13"/>
      <c r="FV112" s="17"/>
      <c r="FW112" s="13"/>
      <c r="FX112" s="19"/>
      <c r="FY112" s="20"/>
      <c r="FZ112" s="12"/>
      <c r="GA112" s="18"/>
      <c r="GB112" s="16"/>
      <c r="GC112" s="18"/>
      <c r="GD112" s="16"/>
      <c r="GE112" s="10"/>
      <c r="GF112" s="16"/>
      <c r="GG112" s="18"/>
      <c r="GH112" s="16"/>
      <c r="GI112" s="13"/>
      <c r="GK112" s="13"/>
      <c r="GL112" s="17"/>
      <c r="GM112" s="13"/>
      <c r="GN112" s="19"/>
      <c r="GO112" s="20"/>
      <c r="GP112" s="12"/>
      <c r="GQ112" s="18"/>
      <c r="GR112" s="16"/>
      <c r="GS112" s="18"/>
      <c r="GT112" s="16"/>
      <c r="GU112" s="10"/>
      <c r="GV112" s="16"/>
      <c r="GW112" s="18"/>
      <c r="GX112" s="16"/>
      <c r="GY112" s="13"/>
      <c r="HA112" s="13"/>
      <c r="HB112" s="17"/>
      <c r="HC112" s="13"/>
      <c r="HD112" s="19"/>
      <c r="HE112" s="20"/>
      <c r="HF112" s="12"/>
      <c r="HG112" s="18"/>
      <c r="HH112" s="16"/>
      <c r="HI112" s="18"/>
      <c r="HJ112" s="16"/>
      <c r="HK112" s="10"/>
      <c r="HL112" s="16"/>
      <c r="HM112" s="18"/>
      <c r="HN112" s="16"/>
      <c r="HO112" s="13"/>
      <c r="HQ112" s="13"/>
      <c r="HR112" s="17"/>
      <c r="HS112" s="13"/>
      <c r="HT112" s="19"/>
      <c r="HU112" s="20"/>
      <c r="HV112" s="12"/>
      <c r="HW112" s="18"/>
      <c r="HX112" s="16"/>
      <c r="HY112" s="18"/>
      <c r="HZ112" s="16"/>
      <c r="IA112" s="10"/>
      <c r="IB112" s="16"/>
      <c r="IC112" s="18"/>
      <c r="ID112" s="16"/>
      <c r="IE112" s="13"/>
      <c r="IG112" s="13"/>
      <c r="IH112" s="17"/>
      <c r="II112" s="13"/>
      <c r="IJ112" s="19"/>
      <c r="IK112" s="20"/>
      <c r="IL112" s="12"/>
      <c r="IM112" s="18"/>
      <c r="IN112" s="16"/>
      <c r="IO112" s="18"/>
      <c r="IP112" s="16"/>
    </row>
    <row r="113" spans="1:250" ht="12.75" customHeight="1" thickBot="1">
      <c r="A113" s="109" t="s">
        <v>197</v>
      </c>
      <c r="B113" s="109"/>
      <c r="C113" s="61"/>
      <c r="D113" s="78">
        <f>IF($C113&gt;0,IF(SUM($K113/+$C113)&gt;0.25,"*",""),"")</f>
      </c>
      <c r="E113" s="61"/>
      <c r="F113" s="78">
        <f>IF($E113&gt;0,IF(SUM($M113/+$E113)&gt;0.25,"*",""),"")</f>
      </c>
      <c r="G113" s="62">
        <f>IF($C$14="Unemployed",IF($E$14="Labour force",IF(+C113=0,IF(+E113=0,"","Col C please?"),IF(+E113=0,"Col C/Col E",+C113*100/+E113)),""),"")</f>
      </c>
      <c r="H113" s="78">
        <f>IF(SUM($G113)&gt;0,IF(SUM($O113)/SUM($G113)&gt;0.25,"*",""),"")</f>
      </c>
      <c r="I113" s="61"/>
      <c r="J113" s="78">
        <f>IF($I113&gt;0,IF(SUM($Q113/+$I113)&gt;0.25,"*",""),"")</f>
      </c>
      <c r="K113" s="63">
        <f>IF($C$10&gt;=36982,IF(OR(C$14="Employed",C$14="Labour force",C$14="Civilian population"),U113,IF(C$14="Unemployed",Y113,IF(C$14="Not in the labour force",AC113,""))),"")</f>
      </c>
      <c r="L113" s="52">
        <f t="shared" si="25"/>
      </c>
      <c r="M113" s="63">
        <f>IF($C$10&gt;=36982,IF(OR(E$14="Employed",E$14="Labour force",E$14="Civilian population"),W113,IF(E$14="Unemployed",AA113,IF(E$14="Not in the labour force",AE113,""))),"")</f>
      </c>
      <c r="N113" s="52">
        <f t="shared" si="26"/>
      </c>
      <c r="O113" s="62">
        <f>IF($C$10&gt;=36982,IF(SUM($G113)&gt;0,(SQRT((+$U113/+$C113*100)^2-(+$W113/+$E113*100)^2)*SUM($G113)/100),""),"")</f>
      </c>
      <c r="P113" s="52">
        <f>IF(SUM($G113)&gt;0,IF(SUM($O113)/SUM($G113)&gt;0.25,"*",""),"")</f>
      </c>
      <c r="Q113" s="62">
        <f t="shared" si="27"/>
      </c>
      <c r="R113" s="311">
        <f t="shared" si="28"/>
      </c>
      <c r="S113" s="78"/>
      <c r="T113" s="78"/>
      <c r="U113" s="62">
        <f>IF(+$C113&gt;0,(SUM(+$C113*10^(+'Reg L model'!B104+'Reg L model'!C104*LOG10(+$C113*1000)+(+'Reg L model'!D104*(LOG10(+$C113*1000)^2)+'Reg L model'!E104*(LOG10(+$C113*1000)-'Reg L model'!G104)*(MAX((LOG10(+$C113*1000)-'Reg L model'!G104),0))+'Reg L model'!F104*(LOG10(+$C113*1000)-'Reg L model'!H104)*MAX((LOG10($C113*1000)-'Reg L model'!H104),0)))/100)),"")</f>
      </c>
      <c r="V113" s="62"/>
      <c r="W113" s="62">
        <f>IF(+$E113&gt;0,(SUM(+$E113*10^(+'Reg L model'!B104+'Reg L model'!C104*LOG10(+$E113*1000)+(+'Reg L model'!D104*(LOG10(+$E113*1000)^2)+'Reg L model'!E104*(LOG10(+$E113*1000)-'Reg L model'!G104)*(MAX((LOG10(+$E113*1000)-'Reg L model'!G104),0))+'Reg L model'!F104*(LOG10(+$E113*1000)-'Reg L model'!H104)*MAX((LOG10($E113*1000)-'Reg L model'!H104),0)))/100)),"")</f>
      </c>
      <c r="X113" s="62"/>
      <c r="Y113" s="62">
        <f>IF(+$C113&gt;0,(SUM(+$C113*10^(+'Reg L model'!K104+'Reg L model'!L104*LOG10(+$C113*1000)+(+'Reg L model'!M104*(LOG10(+$C113*1000)^2)+'Reg L model'!N104*(LOG10(+$C113*1000)-'Reg L model'!P104)*(MAX((LOG10(+$C113*1000)-'Reg L model'!P104),0))+'Reg L model'!O104*(LOG10(+$C113*1000)-'Reg L model'!Q104)*MAX((LOG10($C113*1000)-'Reg L model'!Q104),0)))/100)),"")</f>
      </c>
      <c r="Z113" s="62"/>
      <c r="AA113" s="62">
        <f>IF(+$E113&gt;0,(SUM(+$E113*10^(+'Reg L model'!K104+'Reg L model'!L104*LOG10(+$E113*1000)+(+'Reg L model'!M104*(LOG10(+$E113*1000)^2)+'Reg L model'!N104*(LOG10(+$E113*1000)-'Reg L model'!P104)*(MAX((LOG10(+$E113*1000)-'Reg L model'!P104),0))+'Reg L model'!O104*(LOG10(+$E113*1000)-'Reg L model'!Q104)*MAX((LOG10($E113*1000)-'Reg L model'!Q104),0)))/100)),"")</f>
      </c>
      <c r="AB113" s="62"/>
      <c r="AC113" s="62">
        <f>IF(+$C113&gt;0,(SUM(+$C113*10^(+'Reg L model'!T104+'Reg L model'!U104*LOG10(+$C113*1000)+(+'Reg L model'!V104*(LOG10(+$C113*1000)^2)+'Reg L model'!W104*(LOG10(+$C113*1000)-'Reg L model'!Y104)*(MAX((LOG10(+$C113*1000)-'Reg L model'!Y104),0))+'Reg L model'!X104*(LOG10(+$C113*1000)-'Reg L model'!Z104)*MAX((LOG10($C113*1000)-'Reg L model'!Z104),0)))/100)),"")</f>
      </c>
      <c r="AD113" s="62"/>
      <c r="AE113" s="62">
        <f>IF(+$E113&gt;0,(SUM(+$E113*10^(+'Reg L model'!T104+'Reg L model'!U104*LOG10(+$E113*1000)+(+'Reg L model'!V104*(LOG10(+$E113*1000)^2)+'Reg L model'!W104*(LOG10(+$E113*1000)-'Reg L model'!Y104)*(MAX((LOG10(+$E113*1000)-'Reg L model'!Y104),0))+'Reg L model'!X104*(LOG10(+$E113*1000)-'Reg L model'!Z104)*MAX((LOG10($E113*1000)-'Reg L model'!Z104),0)))/100)),"")</f>
      </c>
      <c r="AG113" s="13"/>
      <c r="AH113" s="17"/>
      <c r="AI113" s="13"/>
      <c r="AJ113" s="19"/>
      <c r="AK113" s="20"/>
      <c r="AL113" s="12"/>
      <c r="AM113" s="18"/>
      <c r="AN113" s="16"/>
      <c r="AO113" s="18"/>
      <c r="AP113" s="16"/>
      <c r="AQ113" s="10"/>
      <c r="AR113" s="16"/>
      <c r="AS113" s="18"/>
      <c r="AT113" s="16"/>
      <c r="AU113" s="13"/>
      <c r="AW113" s="13"/>
      <c r="AX113" s="17"/>
      <c r="AY113" s="13"/>
      <c r="AZ113" s="19"/>
      <c r="BA113" s="20"/>
      <c r="BB113" s="12"/>
      <c r="BC113" s="18"/>
      <c r="BD113" s="16"/>
      <c r="BE113" s="18"/>
      <c r="BF113" s="16"/>
      <c r="BG113" s="10"/>
      <c r="BH113" s="16"/>
      <c r="BI113" s="18"/>
      <c r="BJ113" s="16"/>
      <c r="BK113" s="13"/>
      <c r="BM113" s="13"/>
      <c r="BN113" s="17"/>
      <c r="BO113" s="13"/>
      <c r="BP113" s="19"/>
      <c r="BQ113" s="20"/>
      <c r="BR113" s="12"/>
      <c r="BS113" s="18"/>
      <c r="BT113" s="16"/>
      <c r="BU113" s="18"/>
      <c r="BV113" s="16"/>
      <c r="BW113" s="10"/>
      <c r="BX113" s="16"/>
      <c r="BY113" s="18"/>
      <c r="BZ113" s="16"/>
      <c r="CA113" s="13"/>
      <c r="CC113" s="13"/>
      <c r="CD113" s="17"/>
      <c r="CE113" s="13"/>
      <c r="CF113" s="19"/>
      <c r="CG113" s="20"/>
      <c r="CH113" s="12"/>
      <c r="CI113" s="18"/>
      <c r="CJ113" s="16"/>
      <c r="CK113" s="18"/>
      <c r="CL113" s="16"/>
      <c r="CM113" s="10"/>
      <c r="CN113" s="16"/>
      <c r="CO113" s="18"/>
      <c r="CP113" s="16"/>
      <c r="CQ113" s="13"/>
      <c r="CS113" s="13"/>
      <c r="CT113" s="17"/>
      <c r="CU113" s="13"/>
      <c r="CV113" s="19"/>
      <c r="CW113" s="20"/>
      <c r="CX113" s="12"/>
      <c r="CY113" s="18"/>
      <c r="CZ113" s="16"/>
      <c r="DA113" s="18"/>
      <c r="DB113" s="16"/>
      <c r="DC113" s="10"/>
      <c r="DD113" s="16"/>
      <c r="DE113" s="18"/>
      <c r="DF113" s="16"/>
      <c r="DG113" s="13"/>
      <c r="DI113" s="13"/>
      <c r="DJ113" s="17"/>
      <c r="DK113" s="13"/>
      <c r="DL113" s="19"/>
      <c r="DM113" s="20"/>
      <c r="DN113" s="12"/>
      <c r="DO113" s="18"/>
      <c r="DP113" s="16"/>
      <c r="DQ113" s="18"/>
      <c r="DR113" s="16"/>
      <c r="DS113" s="10"/>
      <c r="DT113" s="16"/>
      <c r="DU113" s="18"/>
      <c r="DV113" s="16"/>
      <c r="DW113" s="13"/>
      <c r="DY113" s="13"/>
      <c r="DZ113" s="17"/>
      <c r="EA113" s="13"/>
      <c r="EB113" s="19"/>
      <c r="EC113" s="20"/>
      <c r="ED113" s="12"/>
      <c r="EE113" s="18"/>
      <c r="EF113" s="16"/>
      <c r="EG113" s="18"/>
      <c r="EH113" s="16"/>
      <c r="EI113" s="10"/>
      <c r="EJ113" s="16"/>
      <c r="EK113" s="18"/>
      <c r="EL113" s="16"/>
      <c r="EM113" s="13"/>
      <c r="EO113" s="13"/>
      <c r="EP113" s="17"/>
      <c r="EQ113" s="13"/>
      <c r="ER113" s="19"/>
      <c r="ES113" s="20"/>
      <c r="ET113" s="12"/>
      <c r="EU113" s="18"/>
      <c r="EV113" s="16"/>
      <c r="EW113" s="18"/>
      <c r="EX113" s="16"/>
      <c r="EY113" s="10"/>
      <c r="EZ113" s="16"/>
      <c r="FA113" s="18"/>
      <c r="FB113" s="16"/>
      <c r="FC113" s="13"/>
      <c r="FE113" s="13"/>
      <c r="FF113" s="17"/>
      <c r="FG113" s="13"/>
      <c r="FH113" s="19"/>
      <c r="FI113" s="20"/>
      <c r="FJ113" s="12"/>
      <c r="FK113" s="18"/>
      <c r="FL113" s="16"/>
      <c r="FM113" s="18"/>
      <c r="FN113" s="16"/>
      <c r="FO113" s="10"/>
      <c r="FP113" s="16"/>
      <c r="FQ113" s="18"/>
      <c r="FR113" s="16"/>
      <c r="FS113" s="13"/>
      <c r="FU113" s="13"/>
      <c r="FV113" s="17"/>
      <c r="FW113" s="13"/>
      <c r="FX113" s="19"/>
      <c r="FY113" s="20"/>
      <c r="FZ113" s="12"/>
      <c r="GA113" s="18"/>
      <c r="GB113" s="16"/>
      <c r="GC113" s="18"/>
      <c r="GD113" s="16"/>
      <c r="GE113" s="10"/>
      <c r="GF113" s="16"/>
      <c r="GG113" s="18"/>
      <c r="GH113" s="16"/>
      <c r="GI113" s="13"/>
      <c r="GK113" s="13"/>
      <c r="GL113" s="17"/>
      <c r="GM113" s="13"/>
      <c r="GN113" s="19"/>
      <c r="GO113" s="20"/>
      <c r="GP113" s="12"/>
      <c r="GQ113" s="18"/>
      <c r="GR113" s="16"/>
      <c r="GS113" s="18"/>
      <c r="GT113" s="16"/>
      <c r="GU113" s="10"/>
      <c r="GV113" s="16"/>
      <c r="GW113" s="18"/>
      <c r="GX113" s="16"/>
      <c r="GY113" s="13"/>
      <c r="HA113" s="13"/>
      <c r="HB113" s="17"/>
      <c r="HC113" s="13"/>
      <c r="HD113" s="19"/>
      <c r="HE113" s="20"/>
      <c r="HF113" s="12"/>
      <c r="HG113" s="18"/>
      <c r="HH113" s="16"/>
      <c r="HI113" s="18"/>
      <c r="HJ113" s="16"/>
      <c r="HK113" s="10"/>
      <c r="HL113" s="16"/>
      <c r="HM113" s="18"/>
      <c r="HN113" s="16"/>
      <c r="HO113" s="13"/>
      <c r="HQ113" s="13"/>
      <c r="HR113" s="17"/>
      <c r="HS113" s="13"/>
      <c r="HT113" s="19"/>
      <c r="HU113" s="20"/>
      <c r="HV113" s="12"/>
      <c r="HW113" s="18"/>
      <c r="HX113" s="16"/>
      <c r="HY113" s="18"/>
      <c r="HZ113" s="16"/>
      <c r="IA113" s="10"/>
      <c r="IB113" s="16"/>
      <c r="IC113" s="18"/>
      <c r="ID113" s="16"/>
      <c r="IE113" s="13"/>
      <c r="IG113" s="13"/>
      <c r="IH113" s="17"/>
      <c r="II113" s="13"/>
      <c r="IJ113" s="19"/>
      <c r="IK113" s="20"/>
      <c r="IL113" s="12"/>
      <c r="IM113" s="18"/>
      <c r="IN113" s="16"/>
      <c r="IO113" s="18"/>
      <c r="IP113" s="16"/>
    </row>
    <row r="114" spans="3:31" ht="16.5" customHeight="1" thickTop="1">
      <c r="C114" s="56"/>
      <c r="D114" s="78"/>
      <c r="E114" s="56"/>
      <c r="I114" s="56"/>
      <c r="M114" s="8" t="s">
        <v>33</v>
      </c>
      <c r="U114" s="47"/>
      <c r="V114" s="47"/>
      <c r="W114" s="56"/>
      <c r="X114" s="56"/>
      <c r="Y114" s="47"/>
      <c r="Z114" s="47"/>
      <c r="AA114" s="56"/>
      <c r="AB114" s="56"/>
      <c r="AC114" s="47"/>
      <c r="AD114" s="47"/>
      <c r="AE114" s="56"/>
    </row>
    <row r="115" spans="1:31" ht="42" customHeight="1">
      <c r="A115" s="474" t="s">
        <v>374</v>
      </c>
      <c r="B115" s="508"/>
      <c r="C115" s="508"/>
      <c r="D115" s="508"/>
      <c r="E115" s="508"/>
      <c r="F115" s="508"/>
      <c r="G115" s="508"/>
      <c r="H115" s="508"/>
      <c r="I115" s="508"/>
      <c r="J115" s="508"/>
      <c r="K115" s="508"/>
      <c r="L115" s="508"/>
      <c r="M115" s="508"/>
      <c r="N115" s="508"/>
      <c r="O115" s="73"/>
      <c r="P115" s="73"/>
      <c r="Q115" s="73"/>
      <c r="R115" s="313"/>
      <c r="S115" s="73"/>
      <c r="T115" s="73"/>
      <c r="U115" s="73"/>
      <c r="V115" s="73"/>
      <c r="W115" s="73"/>
      <c r="X115" s="73"/>
      <c r="Y115" s="73"/>
      <c r="Z115" s="73"/>
      <c r="AA115" s="73"/>
      <c r="AB115" s="73"/>
      <c r="AC115" s="73"/>
      <c r="AD115" s="73"/>
      <c r="AE115" s="73"/>
    </row>
    <row r="116" spans="2:31" ht="12.75" customHeight="1">
      <c r="B116" s="56"/>
      <c r="C116" s="56"/>
      <c r="D116" s="56"/>
      <c r="E116" s="56"/>
      <c r="F116" s="56"/>
      <c r="H116" s="56"/>
      <c r="I116" s="56"/>
      <c r="J116" s="56"/>
      <c r="K116" s="56"/>
      <c r="L116" s="56"/>
      <c r="M116" s="56"/>
      <c r="N116" s="56"/>
      <c r="O116" s="56"/>
      <c r="P116" s="56"/>
      <c r="Q116" s="56"/>
      <c r="R116" s="305"/>
      <c r="S116" s="56"/>
      <c r="T116" s="56"/>
      <c r="U116" s="56"/>
      <c r="V116" s="56"/>
      <c r="W116" s="56"/>
      <c r="X116" s="56"/>
      <c r="Y116" s="56"/>
      <c r="Z116" s="56"/>
      <c r="AA116" s="56"/>
      <c r="AB116" s="56"/>
      <c r="AC116" s="56"/>
      <c r="AD116" s="56"/>
      <c r="AE116" s="56"/>
    </row>
    <row r="117" spans="1:2" ht="15">
      <c r="A117" s="480" t="s">
        <v>306</v>
      </c>
      <c r="B117" s="481"/>
    </row>
    <row r="118" ht="12.75" customHeight="1"/>
    <row r="119" ht="12" customHeight="1" hidden="1"/>
    <row r="120" ht="12" customHeight="1" hidden="1" thickBot="1"/>
    <row r="121" spans="1:31" ht="12" customHeight="1" hidden="1">
      <c r="A121" s="277" t="s">
        <v>219</v>
      </c>
      <c r="B121" s="278"/>
      <c r="C121" s="278"/>
      <c r="D121" s="278"/>
      <c r="E121" s="278"/>
      <c r="F121" s="278"/>
      <c r="G121" s="278"/>
      <c r="H121" s="278"/>
      <c r="I121" s="278"/>
      <c r="J121" s="278"/>
      <c r="K121" s="278"/>
      <c r="L121" s="278"/>
      <c r="M121" s="278"/>
      <c r="N121" s="278"/>
      <c r="O121" s="278"/>
      <c r="P121" s="278"/>
      <c r="Q121" s="278"/>
      <c r="R121" s="314"/>
      <c r="S121" s="278"/>
      <c r="T121" s="278"/>
      <c r="U121" s="278"/>
      <c r="V121" s="278"/>
      <c r="W121" s="278"/>
      <c r="X121" s="278"/>
      <c r="Y121" s="278"/>
      <c r="Z121" s="278"/>
      <c r="AA121" s="278"/>
      <c r="AB121" s="278"/>
      <c r="AC121" s="278"/>
      <c r="AD121" s="278"/>
      <c r="AE121" s="278"/>
    </row>
    <row r="122" ht="12" customHeight="1" hidden="1">
      <c r="A122" s="8" t="s">
        <v>206</v>
      </c>
    </row>
    <row r="123" ht="12" customHeight="1" hidden="1">
      <c r="A123" s="8" t="s">
        <v>207</v>
      </c>
    </row>
    <row r="124" ht="12" customHeight="1" hidden="1">
      <c r="A124" s="8" t="s">
        <v>209</v>
      </c>
    </row>
    <row r="125" ht="12" customHeight="1" hidden="1">
      <c r="A125" s="8" t="s">
        <v>208</v>
      </c>
    </row>
    <row r="126" ht="12" customHeight="1" hidden="1">
      <c r="A126" s="8" t="s">
        <v>256</v>
      </c>
    </row>
    <row r="127" ht="12" customHeight="1" hidden="1">
      <c r="A127" s="8" t="s">
        <v>220</v>
      </c>
    </row>
    <row r="128" ht="12" customHeight="1" hidden="1"/>
  </sheetData>
  <sheetProtection sheet="1" objects="1" scenarios="1" selectLockedCells="1"/>
  <mergeCells count="32">
    <mergeCell ref="U10:W10"/>
    <mergeCell ref="AC15:AC16"/>
    <mergeCell ref="U15:U16"/>
    <mergeCell ref="W15:W16"/>
    <mergeCell ref="AE15:AE16"/>
    <mergeCell ref="AC12:AE12"/>
    <mergeCell ref="Y12:AA12"/>
    <mergeCell ref="Y15:Y16"/>
    <mergeCell ref="AA15:AA16"/>
    <mergeCell ref="O15:O16"/>
    <mergeCell ref="Q15:Q16"/>
    <mergeCell ref="K12:Q12"/>
    <mergeCell ref="O13:O14"/>
    <mergeCell ref="Q13:Q14"/>
    <mergeCell ref="K15:K16"/>
    <mergeCell ref="A117:B117"/>
    <mergeCell ref="A23:B23"/>
    <mergeCell ref="A16:B16"/>
    <mergeCell ref="A115:N115"/>
    <mergeCell ref="C15:C16"/>
    <mergeCell ref="E15:E16"/>
    <mergeCell ref="G15:G16"/>
    <mergeCell ref="I15:I16"/>
    <mergeCell ref="M15:M16"/>
    <mergeCell ref="E10:F10"/>
    <mergeCell ref="C12:I12"/>
    <mergeCell ref="G13:G14"/>
    <mergeCell ref="I13:I14"/>
    <mergeCell ref="B7:C7"/>
    <mergeCell ref="A10:B10"/>
    <mergeCell ref="A11:B11"/>
    <mergeCell ref="A15:B15"/>
  </mergeCells>
  <dataValidations count="1">
    <dataValidation type="list" allowBlank="1" showInputMessage="1" showErrorMessage="1" sqref="C14 E14">
      <formula1>$A$122:$A$127</formula1>
    </dataValidation>
  </dataValidations>
  <hyperlinks>
    <hyperlink ref="A7" location="'Step by step'!A1" display="Step by step guide"/>
    <hyperlink ref="A117" r:id="rId1" display="© Commonwealth of Australia &lt;&lt;yyyy&gt;&gt;"/>
    <hyperlink ref="B7" r:id="rId2" display="Labour Force Survey Standard Errors, 2005"/>
  </hyperlinks>
  <printOptions/>
  <pageMargins left="0.5" right="0.5" top="0.5" bottom="0.5" header="0" footer="0"/>
  <pageSetup fitToHeight="2" horizontalDpi="600" verticalDpi="600" orientation="portrait" paperSize="9" scale="44" r:id="rId4"/>
  <drawing r:id="rId3"/>
</worksheet>
</file>

<file path=xl/worksheets/sheet7.xml><?xml version="1.0" encoding="utf-8"?>
<worksheet xmlns="http://schemas.openxmlformats.org/spreadsheetml/2006/main" xmlns:r="http://schemas.openxmlformats.org/officeDocument/2006/relationships">
  <sheetPr codeName="Sheet7">
    <pageSetUpPr fitToPage="1"/>
  </sheetPr>
  <dimension ref="A1:Z58"/>
  <sheetViews>
    <sheetView showGridLines="0" zoomScale="85" zoomScaleNormal="85" workbookViewId="0" topLeftCell="A1">
      <selection activeCell="B9" sqref="B9"/>
    </sheetView>
  </sheetViews>
  <sheetFormatPr defaultColWidth="8.88671875" defaultRowHeight="15"/>
  <cols>
    <col min="1" max="1" width="17.77734375" style="23" customWidth="1"/>
    <col min="2" max="8" width="6.77734375" style="23" customWidth="1"/>
    <col min="9" max="9" width="3.21484375" style="23" customWidth="1"/>
    <col min="10" max="10" width="17.77734375" style="23" customWidth="1"/>
    <col min="11" max="17" width="6.77734375" style="23" customWidth="1"/>
    <col min="18" max="18" width="3.4453125" style="23" customWidth="1"/>
    <col min="19" max="19" width="17.77734375" style="23" customWidth="1"/>
    <col min="20" max="26" width="6.77734375" style="23" customWidth="1"/>
    <col min="27" max="16384" width="9.6640625" style="23" customWidth="1"/>
  </cols>
  <sheetData>
    <row r="1" ht="12.75">
      <c r="A1" s="3" t="s">
        <v>157</v>
      </c>
    </row>
    <row r="2" ht="12.75">
      <c r="A2" s="3"/>
    </row>
    <row r="3" ht="12.75" customHeight="1">
      <c r="A3" s="8" t="s">
        <v>160</v>
      </c>
    </row>
    <row r="4" ht="12" customHeight="1">
      <c r="A4" s="8" t="s">
        <v>159</v>
      </c>
    </row>
    <row r="5" ht="13.5" customHeight="1">
      <c r="A5" s="8" t="s">
        <v>158</v>
      </c>
    </row>
    <row r="6" ht="13.5" customHeight="1">
      <c r="A6" s="140"/>
    </row>
    <row r="7" spans="1:26" ht="15" customHeight="1">
      <c r="A7" s="216" t="s">
        <v>286</v>
      </c>
      <c r="B7" s="142"/>
      <c r="C7" s="142"/>
      <c r="D7" s="142"/>
      <c r="E7" s="142"/>
      <c r="F7" s="142"/>
      <c r="G7" s="142"/>
      <c r="H7" s="143"/>
      <c r="J7" s="216" t="s">
        <v>210</v>
      </c>
      <c r="K7" s="142"/>
      <c r="L7" s="142"/>
      <c r="M7" s="142"/>
      <c r="N7" s="142"/>
      <c r="O7" s="142"/>
      <c r="P7" s="142"/>
      <c r="Q7" s="143"/>
      <c r="S7" s="216" t="s">
        <v>211</v>
      </c>
      <c r="T7" s="142"/>
      <c r="U7" s="142"/>
      <c r="V7" s="142"/>
      <c r="W7" s="142"/>
      <c r="X7" s="142"/>
      <c r="Y7" s="142"/>
      <c r="Z7" s="143"/>
    </row>
    <row r="8" spans="1:26" ht="15" customHeight="1">
      <c r="A8" s="156"/>
      <c r="B8" s="95" t="s">
        <v>139</v>
      </c>
      <c r="C8" s="95" t="s">
        <v>140</v>
      </c>
      <c r="D8" s="95" t="s">
        <v>141</v>
      </c>
      <c r="E8" s="95" t="s">
        <v>142</v>
      </c>
      <c r="F8" s="95" t="s">
        <v>143</v>
      </c>
      <c r="G8" s="95" t="s">
        <v>144</v>
      </c>
      <c r="H8" s="168" t="s">
        <v>145</v>
      </c>
      <c r="J8" s="156"/>
      <c r="K8" s="95" t="s">
        <v>139</v>
      </c>
      <c r="L8" s="95" t="s">
        <v>140</v>
      </c>
      <c r="M8" s="95" t="s">
        <v>141</v>
      </c>
      <c r="N8" s="95" t="s">
        <v>142</v>
      </c>
      <c r="O8" s="95" t="s">
        <v>143</v>
      </c>
      <c r="P8" s="95" t="s">
        <v>144</v>
      </c>
      <c r="Q8" s="168" t="s">
        <v>145</v>
      </c>
      <c r="S8" s="156"/>
      <c r="T8" s="95" t="s">
        <v>139</v>
      </c>
      <c r="U8" s="95" t="s">
        <v>140</v>
      </c>
      <c r="V8" s="95" t="s">
        <v>141</v>
      </c>
      <c r="W8" s="95" t="s">
        <v>142</v>
      </c>
      <c r="X8" s="95" t="s">
        <v>143</v>
      </c>
      <c r="Y8" s="95" t="s">
        <v>144</v>
      </c>
      <c r="Z8" s="168" t="s">
        <v>145</v>
      </c>
    </row>
    <row r="9" spans="1:26" ht="15" customHeight="1">
      <c r="A9" s="167" t="s">
        <v>22</v>
      </c>
      <c r="B9" s="149">
        <f>IF('Level or Rate'!$C$10&gt;=35674,IF('Level or Rate'!$C$10&lt;36982,B33,IF(36982&lt;='Level or Rate'!$C$10,B21,0)),0)</f>
        <v>0</v>
      </c>
      <c r="C9" s="149">
        <f>IF('Level or Rate'!$C$10&gt;=35674,IF('Level or Rate'!$C$10&lt;36982,C33,IF(36982&lt;='Level or Rate'!$C$10,C21,0)),0)</f>
        <v>0</v>
      </c>
      <c r="D9" s="149">
        <f>IF('Level or Rate'!$C$10&gt;=35674,IF('Level or Rate'!$C$10&lt;36982,D33,IF(36982&lt;='Level or Rate'!$C$10,D21,0)),0)</f>
        <v>0</v>
      </c>
      <c r="E9" s="149">
        <f>IF('Level or Rate'!$C$10&gt;=35674,IF('Level or Rate'!$C$10&lt;36982,E33,IF(36982&lt;='Level or Rate'!$C$10,E21,0)),0)</f>
        <v>0</v>
      </c>
      <c r="F9" s="149">
        <f>IF('Level or Rate'!$C$10&gt;=35674,IF('Level or Rate'!$C$10&lt;36982,F33,IF(36982&lt;='Level or Rate'!$C$10,F21,0)),0)</f>
        <v>0</v>
      </c>
      <c r="G9" s="149">
        <f>IF('Level or Rate'!$C$10&gt;=35674,IF('Level or Rate'!$C$10&lt;36982,G33,IF(36982&lt;='Level or Rate'!$C$10,G21,0)),0)</f>
        <v>0</v>
      </c>
      <c r="H9" s="150">
        <f>IF('Level or Rate'!$C$10&gt;=35674,IF('Level or Rate'!$C$10&lt;36982,H33,IF(36982&lt;='Level or Rate'!$C$10,H21,0)),0)</f>
        <v>0</v>
      </c>
      <c r="J9" s="167" t="s">
        <v>22</v>
      </c>
      <c r="K9" s="149">
        <f>IF('Level or Rate'!$C$10&gt;=35674,IF('Level or Rate'!$C$10&lt;36982,K33,IF(36982&lt;='Level or Rate'!$C$10,K21,0)),0)</f>
        <v>0</v>
      </c>
      <c r="L9" s="149">
        <f>IF('Level or Rate'!$C$10&gt;=35674,IF('Level or Rate'!$C$10&lt;36982,L33,IF(36982&lt;='Level or Rate'!$C$10,L21,0)),0)</f>
        <v>0</v>
      </c>
      <c r="M9" s="149">
        <f>IF('Level or Rate'!$C$10&gt;=35674,IF('Level or Rate'!$C$10&lt;36982,M33,IF(36982&lt;='Level or Rate'!$C$10,M21,0)),0)</f>
        <v>0</v>
      </c>
      <c r="N9" s="149">
        <f>IF('Level or Rate'!$C$10&gt;=35674,IF('Level or Rate'!$C$10&lt;36982,N33,IF(36982&lt;='Level or Rate'!$C$10,N21,0)),0)</f>
        <v>0</v>
      </c>
      <c r="O9" s="149">
        <f>IF('Level or Rate'!$C$10&gt;=35674,IF('Level or Rate'!$C$10&lt;36982,O33,IF(36982&lt;='Level or Rate'!$C$10,O21,0)),0)</f>
        <v>0</v>
      </c>
      <c r="P9" s="149">
        <f>IF('Level or Rate'!$C$10&gt;=35674,IF('Level or Rate'!$C$10&lt;36982,P33,IF(36982&lt;='Level or Rate'!$C$10,P21,0)),0)</f>
        <v>0</v>
      </c>
      <c r="Q9" s="150">
        <f>IF('Level or Rate'!$C$10&gt;=35674,IF('Level or Rate'!$C$10&lt;36982,Q33,IF(36982&lt;='Level or Rate'!$C$10,Q21,0)),0)</f>
        <v>0</v>
      </c>
      <c r="S9" s="167" t="s">
        <v>22</v>
      </c>
      <c r="T9" s="149">
        <f>IF('Level or Rate'!$C$10&gt;=35674,IF('Level or Rate'!$C$10&lt;36982,T33,IF(36982&lt;='Level or Rate'!$C$10,T21,0)),0)</f>
        <v>0</v>
      </c>
      <c r="U9" s="149">
        <f>IF('Level or Rate'!$C$10&gt;=35674,IF('Level or Rate'!$C$10&lt;36982,U33,IF(36982&lt;='Level or Rate'!$C$10,U21,0)),0)</f>
        <v>0</v>
      </c>
      <c r="V9" s="149">
        <f>IF('Level or Rate'!$C$10&gt;=35674,IF('Level or Rate'!$C$10&lt;36982,V33,IF(36982&lt;='Level or Rate'!$C$10,V21,0)),0)</f>
        <v>0</v>
      </c>
      <c r="W9" s="149">
        <f>IF('Level or Rate'!$C$10&gt;=35674,IF('Level or Rate'!$C$10&lt;36982,W33,IF(36982&lt;='Level or Rate'!$C$10,W21,0)),0)</f>
        <v>0</v>
      </c>
      <c r="X9" s="149">
        <f>IF('Level or Rate'!$C$10&gt;=35674,IF('Level or Rate'!$C$10&lt;36982,X33,IF(36982&lt;='Level or Rate'!$C$10,X21,0)),0)</f>
        <v>0</v>
      </c>
      <c r="Y9" s="149">
        <f>IF('Level or Rate'!$C$10&gt;=35674,IF('Level or Rate'!$C$10&lt;36982,Y33,IF(36982&lt;='Level or Rate'!$C$10,Y21,0)),0)</f>
        <v>0</v>
      </c>
      <c r="Z9" s="150">
        <f>IF('Level or Rate'!$C$10&gt;=35674,IF('Level or Rate'!$C$10&lt;36982,Z33,IF(36982&lt;='Level or Rate'!$C$10,Z21,0)),0)</f>
        <v>0</v>
      </c>
    </row>
    <row r="10" spans="1:26" ht="15" customHeight="1">
      <c r="A10" s="167" t="s">
        <v>23</v>
      </c>
      <c r="B10" s="149">
        <f>IF('Level or Rate'!$C$10&gt;=35674,IF('Level or Rate'!$C$10&lt;36982,B34,IF(36982&lt;='Level or Rate'!$C$10,B22,0)),0)</f>
        <v>0</v>
      </c>
      <c r="C10" s="149">
        <f>IF('Level or Rate'!$C$10&gt;=35674,IF('Level or Rate'!$C$10&lt;36982,C34,IF(36982&lt;='Level or Rate'!$C$10,C22,0)),0)</f>
        <v>0</v>
      </c>
      <c r="D10" s="149">
        <f>IF('Level or Rate'!$C$10&gt;=35674,IF('Level or Rate'!$C$10&lt;36982,D34,IF(36982&lt;='Level or Rate'!$C$10,D22,0)),0)</f>
        <v>0</v>
      </c>
      <c r="E10" s="149">
        <f>IF('Level or Rate'!$C$10&gt;=35674,IF('Level or Rate'!$C$10&lt;36982,E34,IF(36982&lt;='Level or Rate'!$C$10,E22,0)),0)</f>
        <v>0</v>
      </c>
      <c r="F10" s="149">
        <f>IF('Level or Rate'!$C$10&gt;=35674,IF('Level or Rate'!$C$10&lt;36982,F34,IF(36982&lt;='Level or Rate'!$C$10,F22,0)),0)</f>
        <v>0</v>
      </c>
      <c r="G10" s="149">
        <f>IF('Level or Rate'!$C$10&gt;=35674,IF('Level or Rate'!$C$10&lt;36982,G34,IF(36982&lt;='Level or Rate'!$C$10,G22,0)),0)</f>
        <v>0</v>
      </c>
      <c r="H10" s="150">
        <f>IF('Level or Rate'!$C$10&gt;=35674,IF('Level or Rate'!$C$10&lt;36982,H34,IF(36982&lt;='Level or Rate'!$C$10,H22,0)),0)</f>
        <v>0</v>
      </c>
      <c r="J10" s="167" t="s">
        <v>23</v>
      </c>
      <c r="K10" s="149">
        <f>IF('Level or Rate'!$C$10&gt;=35674,IF('Level or Rate'!$C$10&lt;36982,K34,IF(36982&lt;='Level or Rate'!$C$10,K22,0)),0)</f>
        <v>0</v>
      </c>
      <c r="L10" s="149">
        <f>IF('Level or Rate'!$C$10&gt;=35674,IF('Level or Rate'!$C$10&lt;36982,L34,IF(36982&lt;='Level or Rate'!$C$10,L22,0)),0)</f>
        <v>0</v>
      </c>
      <c r="M10" s="149">
        <f>IF('Level or Rate'!$C$10&gt;=35674,IF('Level or Rate'!$C$10&lt;36982,M34,IF(36982&lt;='Level or Rate'!$C$10,M22,0)),0)</f>
        <v>0</v>
      </c>
      <c r="N10" s="149">
        <f>IF('Level or Rate'!$C$10&gt;=35674,IF('Level or Rate'!$C$10&lt;36982,N34,IF(36982&lt;='Level or Rate'!$C$10,N22,0)),0)</f>
        <v>0</v>
      </c>
      <c r="O10" s="149">
        <f>IF('Level or Rate'!$C$10&gt;=35674,IF('Level or Rate'!$C$10&lt;36982,O34,IF(36982&lt;='Level or Rate'!$C$10,O22,0)),0)</f>
        <v>0</v>
      </c>
      <c r="P10" s="149">
        <f>IF('Level or Rate'!$C$10&gt;=35674,IF('Level or Rate'!$C$10&lt;36982,P34,IF(36982&lt;='Level or Rate'!$C$10,P22,0)),0)</f>
        <v>0</v>
      </c>
      <c r="Q10" s="150">
        <f>IF('Level or Rate'!$C$10&gt;=35674,IF('Level or Rate'!$C$10&lt;36982,Q34,IF(36982&lt;='Level or Rate'!$C$10,Q22,0)),0)</f>
        <v>0</v>
      </c>
      <c r="S10" s="167" t="s">
        <v>23</v>
      </c>
      <c r="T10" s="149">
        <f>IF('Level or Rate'!$C$10&gt;=35674,IF('Level or Rate'!$C$10&lt;36982,T34,IF(36982&lt;='Level or Rate'!$C$10,T22,0)),0)</f>
        <v>0</v>
      </c>
      <c r="U10" s="149">
        <f>IF('Level or Rate'!$C$10&gt;=35674,IF('Level or Rate'!$C$10&lt;36982,U34,IF(36982&lt;='Level or Rate'!$C$10,U22,0)),0)</f>
        <v>0</v>
      </c>
      <c r="V10" s="149">
        <f>IF('Level or Rate'!$C$10&gt;=35674,IF('Level or Rate'!$C$10&lt;36982,V34,IF(36982&lt;='Level or Rate'!$C$10,V22,0)),0)</f>
        <v>0</v>
      </c>
      <c r="W10" s="149">
        <f>IF('Level or Rate'!$C$10&gt;=35674,IF('Level or Rate'!$C$10&lt;36982,W34,IF(36982&lt;='Level or Rate'!$C$10,W22,0)),0)</f>
        <v>0</v>
      </c>
      <c r="X10" s="149">
        <f>IF('Level or Rate'!$C$10&gt;=35674,IF('Level or Rate'!$C$10&lt;36982,X34,IF(36982&lt;='Level or Rate'!$C$10,X22,0)),0)</f>
        <v>0</v>
      </c>
      <c r="Y10" s="149">
        <f>IF('Level or Rate'!$C$10&gt;=35674,IF('Level or Rate'!$C$10&lt;36982,Y34,IF(36982&lt;='Level or Rate'!$C$10,Y22,0)),0)</f>
        <v>0</v>
      </c>
      <c r="Z10" s="150">
        <f>IF('Level or Rate'!$C$10&gt;=35674,IF('Level or Rate'!$C$10&lt;36982,Z34,IF(36982&lt;='Level or Rate'!$C$10,Z22,0)),0)</f>
        <v>0</v>
      </c>
    </row>
    <row r="11" spans="1:26" ht="15" customHeight="1">
      <c r="A11" s="167" t="s">
        <v>24</v>
      </c>
      <c r="B11" s="149">
        <f>IF('Level or Rate'!$C$10&gt;=35674,IF('Level or Rate'!$C$10&lt;36982,B35,IF(36982&lt;='Level or Rate'!$C$10,B23,0)),0)</f>
        <v>0</v>
      </c>
      <c r="C11" s="149">
        <f>IF('Level or Rate'!$C$10&gt;=35674,IF('Level or Rate'!$C$10&lt;36982,C35,IF(36982&lt;='Level or Rate'!$C$10,C23,0)),0)</f>
        <v>0</v>
      </c>
      <c r="D11" s="149">
        <f>IF('Level or Rate'!$C$10&gt;=35674,IF('Level or Rate'!$C$10&lt;36982,D35,IF(36982&lt;='Level or Rate'!$C$10,D23,0)),0)</f>
        <v>0</v>
      </c>
      <c r="E11" s="149">
        <f>IF('Level or Rate'!$C$10&gt;=35674,IF('Level or Rate'!$C$10&lt;36982,E35,IF(36982&lt;='Level or Rate'!$C$10,E23,0)),0)</f>
        <v>0</v>
      </c>
      <c r="F11" s="149">
        <f>IF('Level or Rate'!$C$10&gt;=35674,IF('Level or Rate'!$C$10&lt;36982,F35,IF(36982&lt;='Level or Rate'!$C$10,F23,0)),0)</f>
        <v>0</v>
      </c>
      <c r="G11" s="149">
        <f>IF('Level or Rate'!$C$10&gt;=35674,IF('Level or Rate'!$C$10&lt;36982,G35,IF(36982&lt;='Level or Rate'!$C$10,G23,0)),0)</f>
        <v>0</v>
      </c>
      <c r="H11" s="150">
        <f>IF('Level or Rate'!$C$10&gt;=35674,IF('Level or Rate'!$C$10&lt;36982,H35,IF(36982&lt;='Level or Rate'!$C$10,H23,0)),0)</f>
        <v>0</v>
      </c>
      <c r="J11" s="167" t="s">
        <v>24</v>
      </c>
      <c r="K11" s="149">
        <f>IF('Level or Rate'!$C$10&gt;=35674,IF('Level or Rate'!$C$10&lt;36982,K35,IF(36982&lt;='Level or Rate'!$C$10,K23,0)),0)</f>
        <v>0</v>
      </c>
      <c r="L11" s="149">
        <f>IF('Level or Rate'!$C$10&gt;=35674,IF('Level or Rate'!$C$10&lt;36982,L35,IF(36982&lt;='Level or Rate'!$C$10,L23,0)),0)</f>
        <v>0</v>
      </c>
      <c r="M11" s="149">
        <f>IF('Level or Rate'!$C$10&gt;=35674,IF('Level or Rate'!$C$10&lt;36982,M35,IF(36982&lt;='Level or Rate'!$C$10,M23,0)),0)</f>
        <v>0</v>
      </c>
      <c r="N11" s="149">
        <f>IF('Level or Rate'!$C$10&gt;=35674,IF('Level or Rate'!$C$10&lt;36982,N35,IF(36982&lt;='Level or Rate'!$C$10,N23,0)),0)</f>
        <v>0</v>
      </c>
      <c r="O11" s="149">
        <f>IF('Level or Rate'!$C$10&gt;=35674,IF('Level or Rate'!$C$10&lt;36982,O35,IF(36982&lt;='Level or Rate'!$C$10,O23,0)),0)</f>
        <v>0</v>
      </c>
      <c r="P11" s="149">
        <f>IF('Level or Rate'!$C$10&gt;=35674,IF('Level or Rate'!$C$10&lt;36982,P35,IF(36982&lt;='Level or Rate'!$C$10,P23,0)),0)</f>
        <v>0</v>
      </c>
      <c r="Q11" s="150">
        <f>IF('Level or Rate'!$C$10&gt;=35674,IF('Level or Rate'!$C$10&lt;36982,Q35,IF(36982&lt;='Level or Rate'!$C$10,Q23,0)),0)</f>
        <v>0</v>
      </c>
      <c r="S11" s="167" t="s">
        <v>24</v>
      </c>
      <c r="T11" s="149">
        <f>IF('Level or Rate'!$C$10&gt;=35674,IF('Level or Rate'!$C$10&lt;36982,T35,IF(36982&lt;='Level or Rate'!$C$10,T23,0)),0)</f>
        <v>0</v>
      </c>
      <c r="U11" s="149">
        <f>IF('Level or Rate'!$C$10&gt;=35674,IF('Level or Rate'!$C$10&lt;36982,U35,IF(36982&lt;='Level or Rate'!$C$10,U23,0)),0)</f>
        <v>0</v>
      </c>
      <c r="V11" s="149">
        <f>IF('Level or Rate'!$C$10&gt;=35674,IF('Level or Rate'!$C$10&lt;36982,V35,IF(36982&lt;='Level or Rate'!$C$10,V23,0)),0)</f>
        <v>0</v>
      </c>
      <c r="W11" s="149">
        <f>IF('Level or Rate'!$C$10&gt;=35674,IF('Level or Rate'!$C$10&lt;36982,W35,IF(36982&lt;='Level or Rate'!$C$10,W23,0)),0)</f>
        <v>0</v>
      </c>
      <c r="X11" s="149">
        <f>IF('Level or Rate'!$C$10&gt;=35674,IF('Level or Rate'!$C$10&lt;36982,X35,IF(36982&lt;='Level or Rate'!$C$10,X23,0)),0)</f>
        <v>0</v>
      </c>
      <c r="Y11" s="149">
        <f>IF('Level or Rate'!$C$10&gt;=35674,IF('Level or Rate'!$C$10&lt;36982,Y35,IF(36982&lt;='Level or Rate'!$C$10,Y23,0)),0)</f>
        <v>0</v>
      </c>
      <c r="Z11" s="150">
        <f>IF('Level or Rate'!$C$10&gt;=35674,IF('Level or Rate'!$C$10&lt;36982,Z35,IF(36982&lt;='Level or Rate'!$C$10,Z23,0)),0)</f>
        <v>0</v>
      </c>
    </row>
    <row r="12" spans="1:26" ht="15" customHeight="1">
      <c r="A12" s="167" t="s">
        <v>25</v>
      </c>
      <c r="B12" s="149">
        <f>IF('Level or Rate'!$C$10&gt;=35674,IF('Level or Rate'!$C$10&lt;36982,B36,IF(36982&lt;='Level or Rate'!$C$10,B24,0)),0)</f>
        <v>0</v>
      </c>
      <c r="C12" s="149">
        <f>IF('Level or Rate'!$C$10&gt;=35674,IF('Level or Rate'!$C$10&lt;36982,C36,IF(36982&lt;='Level or Rate'!$C$10,C24,0)),0)</f>
        <v>0</v>
      </c>
      <c r="D12" s="149">
        <f>IF('Level or Rate'!$C$10&gt;=35674,IF('Level or Rate'!$C$10&lt;36982,D36,IF(36982&lt;='Level or Rate'!$C$10,D24,0)),0)</f>
        <v>0</v>
      </c>
      <c r="E12" s="149">
        <f>IF('Level or Rate'!$C$10&gt;=35674,IF('Level or Rate'!$C$10&lt;36982,E36,IF(36982&lt;='Level or Rate'!$C$10,E24,0)),0)</f>
        <v>0</v>
      </c>
      <c r="F12" s="149">
        <f>IF('Level or Rate'!$C$10&gt;=35674,IF('Level or Rate'!$C$10&lt;36982,F36,IF(36982&lt;='Level or Rate'!$C$10,F24,0)),0)</f>
        <v>0</v>
      </c>
      <c r="G12" s="149">
        <f>IF('Level or Rate'!$C$10&gt;=35674,IF('Level or Rate'!$C$10&lt;36982,G36,IF(36982&lt;='Level or Rate'!$C$10,G24,0)),0)</f>
        <v>0</v>
      </c>
      <c r="H12" s="150">
        <f>IF('Level or Rate'!$C$10&gt;=35674,IF('Level or Rate'!$C$10&lt;36982,H36,IF(36982&lt;='Level or Rate'!$C$10,H24,0)),0)</f>
        <v>0</v>
      </c>
      <c r="J12" s="167" t="s">
        <v>25</v>
      </c>
      <c r="K12" s="149">
        <f>IF('Level or Rate'!$C$10&gt;=35674,IF('Level or Rate'!$C$10&lt;36982,K36,IF(36982&lt;='Level or Rate'!$C$10,K24,0)),0)</f>
        <v>0</v>
      </c>
      <c r="L12" s="149">
        <f>IF('Level or Rate'!$C$10&gt;=35674,IF('Level or Rate'!$C$10&lt;36982,L36,IF(36982&lt;='Level or Rate'!$C$10,L24,0)),0)</f>
        <v>0</v>
      </c>
      <c r="M12" s="149">
        <f>IF('Level or Rate'!$C$10&gt;=35674,IF('Level or Rate'!$C$10&lt;36982,M36,IF(36982&lt;='Level or Rate'!$C$10,M24,0)),0)</f>
        <v>0</v>
      </c>
      <c r="N12" s="149">
        <f>IF('Level or Rate'!$C$10&gt;=35674,IF('Level or Rate'!$C$10&lt;36982,N36,IF(36982&lt;='Level or Rate'!$C$10,N24,0)),0)</f>
        <v>0</v>
      </c>
      <c r="O12" s="149">
        <f>IF('Level or Rate'!$C$10&gt;=35674,IF('Level or Rate'!$C$10&lt;36982,O36,IF(36982&lt;='Level or Rate'!$C$10,O24,0)),0)</f>
        <v>0</v>
      </c>
      <c r="P12" s="149">
        <f>IF('Level or Rate'!$C$10&gt;=35674,IF('Level or Rate'!$C$10&lt;36982,P36,IF(36982&lt;='Level or Rate'!$C$10,P24,0)),0)</f>
        <v>0</v>
      </c>
      <c r="Q12" s="150">
        <f>IF('Level or Rate'!$C$10&gt;=35674,IF('Level or Rate'!$C$10&lt;36982,Q36,IF(36982&lt;='Level or Rate'!$C$10,Q24,0)),0)</f>
        <v>0</v>
      </c>
      <c r="S12" s="167" t="s">
        <v>25</v>
      </c>
      <c r="T12" s="149">
        <f>IF('Level or Rate'!$C$10&gt;=35674,IF('Level or Rate'!$C$10&lt;36982,T36,IF(36982&lt;='Level or Rate'!$C$10,T24,0)),0)</f>
        <v>0</v>
      </c>
      <c r="U12" s="149">
        <f>IF('Level or Rate'!$C$10&gt;=35674,IF('Level or Rate'!$C$10&lt;36982,U36,IF(36982&lt;='Level or Rate'!$C$10,U24,0)),0)</f>
        <v>0</v>
      </c>
      <c r="V12" s="149">
        <f>IF('Level or Rate'!$C$10&gt;=35674,IF('Level or Rate'!$C$10&lt;36982,V36,IF(36982&lt;='Level or Rate'!$C$10,V24,0)),0)</f>
        <v>0</v>
      </c>
      <c r="W12" s="149">
        <f>IF('Level or Rate'!$C$10&gt;=35674,IF('Level or Rate'!$C$10&lt;36982,W36,IF(36982&lt;='Level or Rate'!$C$10,W24,0)),0)</f>
        <v>0</v>
      </c>
      <c r="X12" s="149">
        <f>IF('Level or Rate'!$C$10&gt;=35674,IF('Level or Rate'!$C$10&lt;36982,X36,IF(36982&lt;='Level or Rate'!$C$10,X24,0)),0)</f>
        <v>0</v>
      </c>
      <c r="Y12" s="149">
        <f>IF('Level or Rate'!$C$10&gt;=35674,IF('Level or Rate'!$C$10&lt;36982,Y36,IF(36982&lt;='Level or Rate'!$C$10,Y24,0)),0)</f>
        <v>0</v>
      </c>
      <c r="Z12" s="150">
        <f>IF('Level or Rate'!$C$10&gt;=35674,IF('Level or Rate'!$C$10&lt;36982,Z36,IF(36982&lt;='Level or Rate'!$C$10,Z24,0)),0)</f>
        <v>0</v>
      </c>
    </row>
    <row r="13" spans="1:26" ht="15" customHeight="1">
      <c r="A13" s="167" t="s">
        <v>26</v>
      </c>
      <c r="B13" s="149">
        <f>IF('Level or Rate'!$C$10&gt;=35674,IF('Level or Rate'!$C$10&lt;36982,B37,IF(36982&lt;='Level or Rate'!$C$10,B25,0)),0)</f>
        <v>0</v>
      </c>
      <c r="C13" s="149">
        <f>IF('Level or Rate'!$C$10&gt;=35674,IF('Level or Rate'!$C$10&lt;36982,C37,IF(36982&lt;='Level or Rate'!$C$10,C25,0)),0)</f>
        <v>0</v>
      </c>
      <c r="D13" s="149">
        <f>IF('Level or Rate'!$C$10&gt;=35674,IF('Level or Rate'!$C$10&lt;36982,D37,IF(36982&lt;='Level or Rate'!$C$10,D25,0)),0)</f>
        <v>0</v>
      </c>
      <c r="E13" s="149">
        <f>IF('Level or Rate'!$C$10&gt;=35674,IF('Level or Rate'!$C$10&lt;36982,E37,IF(36982&lt;='Level or Rate'!$C$10,E25,0)),0)</f>
        <v>0</v>
      </c>
      <c r="F13" s="149">
        <f>IF('Level or Rate'!$C$10&gt;=35674,IF('Level or Rate'!$C$10&lt;36982,F37,IF(36982&lt;='Level or Rate'!$C$10,F25,0)),0)</f>
        <v>0</v>
      </c>
      <c r="G13" s="149">
        <f>IF('Level or Rate'!$C$10&gt;=35674,IF('Level or Rate'!$C$10&lt;36982,G37,IF(36982&lt;='Level or Rate'!$C$10,G25,0)),0)</f>
        <v>0</v>
      </c>
      <c r="H13" s="150">
        <f>IF('Level or Rate'!$C$10&gt;=35674,IF('Level or Rate'!$C$10&lt;36982,H37,IF(36982&lt;='Level or Rate'!$C$10,H25,0)),0)</f>
        <v>0</v>
      </c>
      <c r="J13" s="167" t="s">
        <v>26</v>
      </c>
      <c r="K13" s="149">
        <f>IF('Level or Rate'!$C$10&gt;=35674,IF('Level or Rate'!$C$10&lt;36982,K37,IF(36982&lt;='Level or Rate'!$C$10,K25,0)),0)</f>
        <v>0</v>
      </c>
      <c r="L13" s="149">
        <f>IF('Level or Rate'!$C$10&gt;=35674,IF('Level or Rate'!$C$10&lt;36982,L37,IF(36982&lt;='Level or Rate'!$C$10,L25,0)),0)</f>
        <v>0</v>
      </c>
      <c r="M13" s="149">
        <f>IF('Level or Rate'!$C$10&gt;=35674,IF('Level or Rate'!$C$10&lt;36982,M37,IF(36982&lt;='Level or Rate'!$C$10,M25,0)),0)</f>
        <v>0</v>
      </c>
      <c r="N13" s="149">
        <f>IF('Level or Rate'!$C$10&gt;=35674,IF('Level or Rate'!$C$10&lt;36982,N37,IF(36982&lt;='Level or Rate'!$C$10,N25,0)),0)</f>
        <v>0</v>
      </c>
      <c r="O13" s="149">
        <f>IF('Level or Rate'!$C$10&gt;=35674,IF('Level or Rate'!$C$10&lt;36982,O37,IF(36982&lt;='Level or Rate'!$C$10,O25,0)),0)</f>
        <v>0</v>
      </c>
      <c r="P13" s="149">
        <f>IF('Level or Rate'!$C$10&gt;=35674,IF('Level or Rate'!$C$10&lt;36982,P37,IF(36982&lt;='Level or Rate'!$C$10,P25,0)),0)</f>
        <v>0</v>
      </c>
      <c r="Q13" s="150">
        <f>IF('Level or Rate'!$C$10&gt;=35674,IF('Level or Rate'!$C$10&lt;36982,Q37,IF(36982&lt;='Level or Rate'!$C$10,Q25,0)),0)</f>
        <v>0</v>
      </c>
      <c r="S13" s="167" t="s">
        <v>26</v>
      </c>
      <c r="T13" s="149">
        <f>IF('Level or Rate'!$C$10&gt;=35674,IF('Level or Rate'!$C$10&lt;36982,T37,IF(36982&lt;='Level or Rate'!$C$10,T25,0)),0)</f>
        <v>0</v>
      </c>
      <c r="U13" s="149">
        <f>IF('Level or Rate'!$C$10&gt;=35674,IF('Level or Rate'!$C$10&lt;36982,U37,IF(36982&lt;='Level or Rate'!$C$10,U25,0)),0)</f>
        <v>0</v>
      </c>
      <c r="V13" s="149">
        <f>IF('Level or Rate'!$C$10&gt;=35674,IF('Level or Rate'!$C$10&lt;36982,V37,IF(36982&lt;='Level or Rate'!$C$10,V25,0)),0)</f>
        <v>0</v>
      </c>
      <c r="W13" s="149">
        <f>IF('Level or Rate'!$C$10&gt;=35674,IF('Level or Rate'!$C$10&lt;36982,W37,IF(36982&lt;='Level or Rate'!$C$10,W25,0)),0)</f>
        <v>0</v>
      </c>
      <c r="X13" s="149">
        <f>IF('Level or Rate'!$C$10&gt;=35674,IF('Level or Rate'!$C$10&lt;36982,X37,IF(36982&lt;='Level or Rate'!$C$10,X25,0)),0)</f>
        <v>0</v>
      </c>
      <c r="Y13" s="149">
        <f>IF('Level or Rate'!$C$10&gt;=35674,IF('Level or Rate'!$C$10&lt;36982,Y37,IF(36982&lt;='Level or Rate'!$C$10,Y25,0)),0)</f>
        <v>0</v>
      </c>
      <c r="Z13" s="150">
        <f>IF('Level or Rate'!$C$10&gt;=35674,IF('Level or Rate'!$C$10&lt;36982,Z37,IF(36982&lt;='Level or Rate'!$C$10,Z25,0)),0)</f>
        <v>0</v>
      </c>
    </row>
    <row r="14" spans="1:26" ht="15" customHeight="1">
      <c r="A14" s="167" t="s">
        <v>27</v>
      </c>
      <c r="B14" s="149">
        <f>IF('Level or Rate'!$C$10&gt;=35674,IF('Level or Rate'!$C$10&lt;36982,B38,IF(36982&lt;='Level or Rate'!$C$10,B26,0)),0)</f>
        <v>0</v>
      </c>
      <c r="C14" s="149">
        <f>IF('Level or Rate'!$C$10&gt;=35674,IF('Level or Rate'!$C$10&lt;36982,C38,IF(36982&lt;='Level or Rate'!$C$10,C26,0)),0)</f>
        <v>0</v>
      </c>
      <c r="D14" s="149">
        <f>IF('Level or Rate'!$C$10&gt;=35674,IF('Level or Rate'!$C$10&lt;36982,D38,IF(36982&lt;='Level or Rate'!$C$10,D26,0)),0)</f>
        <v>0</v>
      </c>
      <c r="E14" s="149">
        <f>IF('Level or Rate'!$C$10&gt;=35674,IF('Level or Rate'!$C$10&lt;36982,E38,IF(36982&lt;='Level or Rate'!$C$10,E26,0)),0)</f>
        <v>0</v>
      </c>
      <c r="F14" s="149">
        <f>IF('Level or Rate'!$C$10&gt;=35674,IF('Level or Rate'!$C$10&lt;36982,F38,IF(36982&lt;='Level or Rate'!$C$10,F26,0)),0)</f>
        <v>0</v>
      </c>
      <c r="G14" s="149">
        <f>IF('Level or Rate'!$C$10&gt;=35674,IF('Level or Rate'!$C$10&lt;36982,G38,IF(36982&lt;='Level or Rate'!$C$10,G26,0)),0)</f>
        <v>0</v>
      </c>
      <c r="H14" s="150">
        <f>IF('Level or Rate'!$C$10&gt;=35674,IF('Level or Rate'!$C$10&lt;36982,H38,IF(36982&lt;='Level or Rate'!$C$10,H26,0)),0)</f>
        <v>0</v>
      </c>
      <c r="J14" s="167" t="s">
        <v>27</v>
      </c>
      <c r="K14" s="149">
        <f>IF('Level or Rate'!$C$10&gt;=35674,IF('Level or Rate'!$C$10&lt;36982,K38,IF(36982&lt;='Level or Rate'!$C$10,K26,0)),0)</f>
        <v>0</v>
      </c>
      <c r="L14" s="149">
        <f>IF('Level or Rate'!$C$10&gt;=35674,IF('Level or Rate'!$C$10&lt;36982,L38,IF(36982&lt;='Level or Rate'!$C$10,L26,0)),0)</f>
        <v>0</v>
      </c>
      <c r="M14" s="149">
        <f>IF('Level or Rate'!$C$10&gt;=35674,IF('Level or Rate'!$C$10&lt;36982,M38,IF(36982&lt;='Level or Rate'!$C$10,M26,0)),0)</f>
        <v>0</v>
      </c>
      <c r="N14" s="149">
        <f>IF('Level or Rate'!$C$10&gt;=35674,IF('Level or Rate'!$C$10&lt;36982,N38,IF(36982&lt;='Level or Rate'!$C$10,N26,0)),0)</f>
        <v>0</v>
      </c>
      <c r="O14" s="149">
        <f>IF('Level or Rate'!$C$10&gt;=35674,IF('Level or Rate'!$C$10&lt;36982,O38,IF(36982&lt;='Level or Rate'!$C$10,O26,0)),0)</f>
        <v>0</v>
      </c>
      <c r="P14" s="149">
        <f>IF('Level or Rate'!$C$10&gt;=35674,IF('Level or Rate'!$C$10&lt;36982,P38,IF(36982&lt;='Level or Rate'!$C$10,P26,0)),0)</f>
        <v>0</v>
      </c>
      <c r="Q14" s="150">
        <f>IF('Level or Rate'!$C$10&gt;=35674,IF('Level or Rate'!$C$10&lt;36982,Q38,IF(36982&lt;='Level or Rate'!$C$10,Q26,0)),0)</f>
        <v>0</v>
      </c>
      <c r="S14" s="167" t="s">
        <v>27</v>
      </c>
      <c r="T14" s="149">
        <f>IF('Level or Rate'!$C$10&gt;=35674,IF('Level or Rate'!$C$10&lt;36982,T38,IF(36982&lt;='Level or Rate'!$C$10,T26,0)),0)</f>
        <v>0</v>
      </c>
      <c r="U14" s="149">
        <f>IF('Level or Rate'!$C$10&gt;=35674,IF('Level or Rate'!$C$10&lt;36982,U38,IF(36982&lt;='Level or Rate'!$C$10,U26,0)),0)</f>
        <v>0</v>
      </c>
      <c r="V14" s="149">
        <f>IF('Level or Rate'!$C$10&gt;=35674,IF('Level or Rate'!$C$10&lt;36982,V38,IF(36982&lt;='Level or Rate'!$C$10,V26,0)),0)</f>
        <v>0</v>
      </c>
      <c r="W14" s="149">
        <f>IF('Level or Rate'!$C$10&gt;=35674,IF('Level or Rate'!$C$10&lt;36982,W38,IF(36982&lt;='Level or Rate'!$C$10,W26,0)),0)</f>
        <v>0</v>
      </c>
      <c r="X14" s="149">
        <f>IF('Level or Rate'!$C$10&gt;=35674,IF('Level or Rate'!$C$10&lt;36982,X38,IF(36982&lt;='Level or Rate'!$C$10,X26,0)),0)</f>
        <v>0</v>
      </c>
      <c r="Y14" s="149">
        <f>IF('Level or Rate'!$C$10&gt;=35674,IF('Level or Rate'!$C$10&lt;36982,Y38,IF(36982&lt;='Level or Rate'!$C$10,Y26,0)),0)</f>
        <v>0</v>
      </c>
      <c r="Z14" s="150">
        <f>IF('Level or Rate'!$C$10&gt;=35674,IF('Level or Rate'!$C$10&lt;36982,Z38,IF(36982&lt;='Level or Rate'!$C$10,Z26,0)),0)</f>
        <v>0</v>
      </c>
    </row>
    <row r="15" spans="1:26" ht="15" customHeight="1">
      <c r="A15" s="167" t="s">
        <v>28</v>
      </c>
      <c r="B15" s="149">
        <f>IF('Level or Rate'!$C$10&gt;=35674,IF('Level or Rate'!$C$10&lt;36982,B39,IF(36982&lt;='Level or Rate'!$C$10,B27,0)),0)</f>
        <v>0</v>
      </c>
      <c r="C15" s="149">
        <f>IF('Level or Rate'!$C$10&gt;=35674,IF('Level or Rate'!$C$10&lt;36982,C39,IF(36982&lt;='Level or Rate'!$C$10,C27,0)),0)</f>
        <v>0</v>
      </c>
      <c r="D15" s="149">
        <f>IF('Level or Rate'!$C$10&gt;=35674,IF('Level or Rate'!$C$10&lt;36982,D39,IF(36982&lt;='Level or Rate'!$C$10,D27,0)),0)</f>
        <v>0</v>
      </c>
      <c r="E15" s="149">
        <f>IF('Level or Rate'!$C$10&gt;=35674,IF('Level or Rate'!$C$10&lt;36982,E39,IF(36982&lt;='Level or Rate'!$C$10,E27,0)),0)</f>
        <v>0</v>
      </c>
      <c r="F15" s="149">
        <f>IF('Level or Rate'!$C$10&gt;=35674,IF('Level or Rate'!$C$10&lt;36982,F39,IF(36982&lt;='Level or Rate'!$C$10,F27,0)),0)</f>
        <v>0</v>
      </c>
      <c r="G15" s="149">
        <f>IF('Level or Rate'!$C$10&gt;=35674,IF('Level or Rate'!$C$10&lt;36982,G39,IF(36982&lt;='Level or Rate'!$C$10,G27,0)),0)</f>
        <v>0</v>
      </c>
      <c r="H15" s="150">
        <f>IF('Level or Rate'!$C$10&gt;=35674,IF('Level or Rate'!$C$10&lt;36982,H39,IF(36982&lt;='Level or Rate'!$C$10,H27,0)),0)</f>
        <v>0</v>
      </c>
      <c r="J15" s="167" t="s">
        <v>28</v>
      </c>
      <c r="K15" s="149">
        <f>IF('Level or Rate'!$C$10&gt;=35674,IF('Level or Rate'!$C$10&lt;36982,K39,IF(36982&lt;='Level or Rate'!$C$10,K27,0)),0)</f>
        <v>0</v>
      </c>
      <c r="L15" s="149">
        <f>IF('Level or Rate'!$C$10&gt;=35674,IF('Level or Rate'!$C$10&lt;36982,L39,IF(36982&lt;='Level or Rate'!$C$10,L27,0)),0)</f>
        <v>0</v>
      </c>
      <c r="M15" s="149">
        <f>IF('Level or Rate'!$C$10&gt;=35674,IF('Level or Rate'!$C$10&lt;36982,M39,IF(36982&lt;='Level or Rate'!$C$10,M27,0)),0)</f>
        <v>0</v>
      </c>
      <c r="N15" s="149">
        <f>IF('Level or Rate'!$C$10&gt;=35674,IF('Level or Rate'!$C$10&lt;36982,N39,IF(36982&lt;='Level or Rate'!$C$10,N27,0)),0)</f>
        <v>0</v>
      </c>
      <c r="O15" s="149">
        <f>IF('Level or Rate'!$C$10&gt;=35674,IF('Level or Rate'!$C$10&lt;36982,O39,IF(36982&lt;='Level or Rate'!$C$10,O27,0)),0)</f>
        <v>0</v>
      </c>
      <c r="P15" s="149">
        <f>IF('Level or Rate'!$C$10&gt;=35674,IF('Level or Rate'!$C$10&lt;36982,P39,IF(36982&lt;='Level or Rate'!$C$10,P27,0)),0)</f>
        <v>0</v>
      </c>
      <c r="Q15" s="150">
        <f>IF('Level or Rate'!$C$10&gt;=35674,IF('Level or Rate'!$C$10&lt;36982,Q39,IF(36982&lt;='Level or Rate'!$C$10,Q27,0)),0)</f>
        <v>0</v>
      </c>
      <c r="S15" s="167" t="s">
        <v>28</v>
      </c>
      <c r="T15" s="149">
        <f>IF('Level or Rate'!$C$10&gt;=35674,IF('Level or Rate'!$C$10&lt;36982,T39,IF(36982&lt;='Level or Rate'!$C$10,T27,0)),0)</f>
        <v>0</v>
      </c>
      <c r="U15" s="149">
        <f>IF('Level or Rate'!$C$10&gt;=35674,IF('Level or Rate'!$C$10&lt;36982,U39,IF(36982&lt;='Level or Rate'!$C$10,U27,0)),0)</f>
        <v>0</v>
      </c>
      <c r="V15" s="149">
        <f>IF('Level or Rate'!$C$10&gt;=35674,IF('Level or Rate'!$C$10&lt;36982,V39,IF(36982&lt;='Level or Rate'!$C$10,V27,0)),0)</f>
        <v>0</v>
      </c>
      <c r="W15" s="149">
        <f>IF('Level or Rate'!$C$10&gt;=35674,IF('Level or Rate'!$C$10&lt;36982,W39,IF(36982&lt;='Level or Rate'!$C$10,W27,0)),0)</f>
        <v>0</v>
      </c>
      <c r="X15" s="149">
        <f>IF('Level or Rate'!$C$10&gt;=35674,IF('Level or Rate'!$C$10&lt;36982,X39,IF(36982&lt;='Level or Rate'!$C$10,X27,0)),0)</f>
        <v>0</v>
      </c>
      <c r="Y15" s="149">
        <f>IF('Level or Rate'!$C$10&gt;=35674,IF('Level or Rate'!$C$10&lt;36982,Y39,IF(36982&lt;='Level or Rate'!$C$10,Y27,0)),0)</f>
        <v>0</v>
      </c>
      <c r="Z15" s="150">
        <f>IF('Level or Rate'!$C$10&gt;=35674,IF('Level or Rate'!$C$10&lt;36982,Z39,IF(36982&lt;='Level or Rate'!$C$10,Z27,0)),0)</f>
        <v>0</v>
      </c>
    </row>
    <row r="16" spans="1:26" ht="15" customHeight="1">
      <c r="A16" s="167" t="s">
        <v>29</v>
      </c>
      <c r="B16" s="149">
        <f>IF('Level or Rate'!$C$10&gt;=35674,IF('Level or Rate'!$C$10&lt;36982,B40,IF(36982&lt;='Level or Rate'!$C$10,B28,0)),0)</f>
        <v>0</v>
      </c>
      <c r="C16" s="149">
        <f>IF('Level or Rate'!$C$10&gt;=35674,IF('Level or Rate'!$C$10&lt;36982,C40,IF(36982&lt;='Level or Rate'!$C$10,C28,0)),0)</f>
        <v>0</v>
      </c>
      <c r="D16" s="149">
        <f>IF('Level or Rate'!$C$10&gt;=35674,IF('Level or Rate'!$C$10&lt;36982,D40,IF(36982&lt;='Level or Rate'!$C$10,D28,0)),0)</f>
        <v>0</v>
      </c>
      <c r="E16" s="149">
        <f>IF('Level or Rate'!$C$10&gt;=35674,IF('Level or Rate'!$C$10&lt;36982,E40,IF(36982&lt;='Level or Rate'!$C$10,E28,0)),0)</f>
        <v>0</v>
      </c>
      <c r="F16" s="149">
        <f>IF('Level or Rate'!$C$10&gt;=35674,IF('Level or Rate'!$C$10&lt;36982,F40,IF(36982&lt;='Level or Rate'!$C$10,F28,0)),0)</f>
        <v>0</v>
      </c>
      <c r="G16" s="149">
        <f>IF('Level or Rate'!$C$10&gt;=35674,IF('Level or Rate'!$C$10&lt;36982,G40,IF(36982&lt;='Level or Rate'!$C$10,G28,0)),0)</f>
        <v>0</v>
      </c>
      <c r="H16" s="150">
        <f>IF('Level or Rate'!$C$10&gt;=35674,IF('Level or Rate'!$C$10&lt;36982,H40,IF(36982&lt;='Level or Rate'!$C$10,H28,0)),0)</f>
        <v>0</v>
      </c>
      <c r="J16" s="167" t="s">
        <v>29</v>
      </c>
      <c r="K16" s="149">
        <f>IF('Level or Rate'!$C$10&gt;=35674,IF('Level or Rate'!$C$10&lt;36982,K40,IF(36982&lt;='Level or Rate'!$C$10,K28,0)),0)</f>
        <v>0</v>
      </c>
      <c r="L16" s="149">
        <f>IF('Level or Rate'!$C$10&gt;=35674,IF('Level or Rate'!$C$10&lt;36982,L40,IF(36982&lt;='Level or Rate'!$C$10,L28,0)),0)</f>
        <v>0</v>
      </c>
      <c r="M16" s="149">
        <f>IF('Level or Rate'!$C$10&gt;=35674,IF('Level or Rate'!$C$10&lt;36982,M40,IF(36982&lt;='Level or Rate'!$C$10,M28,0)),0)</f>
        <v>0</v>
      </c>
      <c r="N16" s="149">
        <f>IF('Level or Rate'!$C$10&gt;=35674,IF('Level or Rate'!$C$10&lt;36982,N40,IF(36982&lt;='Level or Rate'!$C$10,N28,0)),0)</f>
        <v>0</v>
      </c>
      <c r="O16" s="149">
        <f>IF('Level or Rate'!$C$10&gt;=35674,IF('Level or Rate'!$C$10&lt;36982,O40,IF(36982&lt;='Level or Rate'!$C$10,O28,0)),0)</f>
        <v>0</v>
      </c>
      <c r="P16" s="149">
        <f>IF('Level or Rate'!$C$10&gt;=35674,IF('Level or Rate'!$C$10&lt;36982,P40,IF(36982&lt;='Level or Rate'!$C$10,P28,0)),0)</f>
        <v>0</v>
      </c>
      <c r="Q16" s="150">
        <f>IF('Level or Rate'!$C$10&gt;=35674,IF('Level or Rate'!$C$10&lt;36982,Q40,IF(36982&lt;='Level or Rate'!$C$10,Q28,0)),0)</f>
        <v>0</v>
      </c>
      <c r="S16" s="167" t="s">
        <v>29</v>
      </c>
      <c r="T16" s="149">
        <f>IF('Level or Rate'!$C$10&gt;=35674,IF('Level or Rate'!$C$10&lt;36982,T40,IF(36982&lt;='Level or Rate'!$C$10,T28,0)),0)</f>
        <v>0</v>
      </c>
      <c r="U16" s="149">
        <f>IF('Level or Rate'!$C$10&gt;=35674,IF('Level or Rate'!$C$10&lt;36982,U40,IF(36982&lt;='Level or Rate'!$C$10,U28,0)),0)</f>
        <v>0</v>
      </c>
      <c r="V16" s="149">
        <f>IF('Level or Rate'!$C$10&gt;=35674,IF('Level or Rate'!$C$10&lt;36982,V40,IF(36982&lt;='Level or Rate'!$C$10,V28,0)),0)</f>
        <v>0</v>
      </c>
      <c r="W16" s="149">
        <f>IF('Level or Rate'!$C$10&gt;=35674,IF('Level or Rate'!$C$10&lt;36982,W40,IF(36982&lt;='Level or Rate'!$C$10,W28,0)),0)</f>
        <v>0</v>
      </c>
      <c r="X16" s="149">
        <f>IF('Level or Rate'!$C$10&gt;=35674,IF('Level or Rate'!$C$10&lt;36982,X40,IF(36982&lt;='Level or Rate'!$C$10,X28,0)),0)</f>
        <v>0</v>
      </c>
      <c r="Y16" s="149">
        <f>IF('Level or Rate'!$C$10&gt;=35674,IF('Level or Rate'!$C$10&lt;36982,Y40,IF(36982&lt;='Level or Rate'!$C$10,Y28,0)),0)</f>
        <v>0</v>
      </c>
      <c r="Z16" s="150">
        <f>IF('Level or Rate'!$C$10&gt;=35674,IF('Level or Rate'!$C$10&lt;36982,Z40,IF(36982&lt;='Level or Rate'!$C$10,Z28,0)),0)</f>
        <v>0</v>
      </c>
    </row>
    <row r="17" spans="1:26" ht="15" customHeight="1">
      <c r="A17" s="159" t="s">
        <v>30</v>
      </c>
      <c r="B17" s="149">
        <f>IF('Level or Rate'!$C$10&gt;=35674,IF('Level or Rate'!$C$10&lt;36982,B41,IF(36982&lt;='Level or Rate'!$C$10,B29,0)),0)</f>
        <v>0</v>
      </c>
      <c r="C17" s="149">
        <f>IF('Level or Rate'!$C$10&gt;=35674,IF('Level or Rate'!$C$10&lt;36982,C41,IF(36982&lt;='Level or Rate'!$C$10,C29,0)),0)</f>
        <v>0</v>
      </c>
      <c r="D17" s="149">
        <f>IF('Level or Rate'!$C$10&gt;=35674,IF('Level or Rate'!$C$10&lt;36982,D41,IF(36982&lt;='Level or Rate'!$C$10,D29,0)),0)</f>
        <v>0</v>
      </c>
      <c r="E17" s="149">
        <f>IF('Level or Rate'!$C$10&gt;=35674,IF('Level or Rate'!$C$10&lt;36982,E41,IF(36982&lt;='Level or Rate'!$C$10,E29,0)),0)</f>
        <v>0</v>
      </c>
      <c r="F17" s="149">
        <f>IF('Level or Rate'!$C$10&gt;=35674,IF('Level or Rate'!$C$10&lt;36982,F41,IF(36982&lt;='Level or Rate'!$C$10,F29,0)),0)</f>
        <v>0</v>
      </c>
      <c r="G17" s="149">
        <f>IF('Level or Rate'!$C$10&gt;=35674,IF('Level or Rate'!$C$10&lt;36982,G41,IF(36982&lt;='Level or Rate'!$C$10,G29,0)),0)</f>
        <v>0</v>
      </c>
      <c r="H17" s="150">
        <f>IF('Level or Rate'!$C$10&gt;=35674,IF('Level or Rate'!$C$10&lt;36982,H41,IF(36982&lt;='Level or Rate'!$C$10,H29,0)),0)</f>
        <v>0</v>
      </c>
      <c r="J17" s="159" t="s">
        <v>30</v>
      </c>
      <c r="K17" s="149">
        <f>IF('Level or Rate'!$C$10&gt;=35674,IF('Level or Rate'!$C$10&lt;36982,K41,IF(36982&lt;='Level or Rate'!$C$10,K29,0)),0)</f>
        <v>0</v>
      </c>
      <c r="L17" s="149">
        <f>IF('Level or Rate'!$C$10&gt;=35674,IF('Level or Rate'!$C$10&lt;36982,L41,IF(36982&lt;='Level or Rate'!$C$10,L29,0)),0)</f>
        <v>0</v>
      </c>
      <c r="M17" s="149">
        <f>IF('Level or Rate'!$C$10&gt;=35674,IF('Level or Rate'!$C$10&lt;36982,M41,IF(36982&lt;='Level or Rate'!$C$10,M29,0)),0)</f>
        <v>0</v>
      </c>
      <c r="N17" s="149">
        <f>IF('Level or Rate'!$C$10&gt;=35674,IF('Level or Rate'!$C$10&lt;36982,N41,IF(36982&lt;='Level or Rate'!$C$10,N29,0)),0)</f>
        <v>0</v>
      </c>
      <c r="O17" s="149">
        <f>IF('Level or Rate'!$C$10&gt;=35674,IF('Level or Rate'!$C$10&lt;36982,O41,IF(36982&lt;='Level or Rate'!$C$10,O29,0)),0)</f>
        <v>0</v>
      </c>
      <c r="P17" s="149">
        <f>IF('Level or Rate'!$C$10&gt;=35674,IF('Level or Rate'!$C$10&lt;36982,P41,IF(36982&lt;='Level or Rate'!$C$10,P29,0)),0)</f>
        <v>0</v>
      </c>
      <c r="Q17" s="150">
        <f>IF('Level or Rate'!$C$10&gt;=35674,IF('Level or Rate'!$C$10&lt;36982,Q41,IF(36982&lt;='Level or Rate'!$C$10,Q29,0)),0)</f>
        <v>0</v>
      </c>
      <c r="S17" s="159" t="s">
        <v>30</v>
      </c>
      <c r="T17" s="149">
        <f>IF('Level or Rate'!$C$10&gt;=35674,IF('Level or Rate'!$C$10&lt;36982,T41,IF(36982&lt;='Level or Rate'!$C$10,T29,0)),0)</f>
        <v>0</v>
      </c>
      <c r="U17" s="149">
        <f>IF('Level or Rate'!$C$10&gt;=35674,IF('Level or Rate'!$C$10&lt;36982,U41,IF(36982&lt;='Level or Rate'!$C$10,U29,0)),0)</f>
        <v>0</v>
      </c>
      <c r="V17" s="149">
        <f>IF('Level or Rate'!$C$10&gt;=35674,IF('Level or Rate'!$C$10&lt;36982,V41,IF(36982&lt;='Level or Rate'!$C$10,V29,0)),0)</f>
        <v>0</v>
      </c>
      <c r="W17" s="149">
        <f>IF('Level or Rate'!$C$10&gt;=35674,IF('Level or Rate'!$C$10&lt;36982,W41,IF(36982&lt;='Level or Rate'!$C$10,W29,0)),0)</f>
        <v>0</v>
      </c>
      <c r="X17" s="149">
        <f>IF('Level or Rate'!$C$10&gt;=35674,IF('Level or Rate'!$C$10&lt;36982,X41,IF(36982&lt;='Level or Rate'!$C$10,X29,0)),0)</f>
        <v>0</v>
      </c>
      <c r="Y17" s="149">
        <f>IF('Level or Rate'!$C$10&gt;=35674,IF('Level or Rate'!$C$10&lt;36982,Y41,IF(36982&lt;='Level or Rate'!$C$10,Y29,0)),0)</f>
        <v>0</v>
      </c>
      <c r="Z17" s="150">
        <f>IF('Level or Rate'!$C$10&gt;=35674,IF('Level or Rate'!$C$10&lt;36982,Z41,IF(36982&lt;='Level or Rate'!$C$10,Z29,0)),0)</f>
        <v>0</v>
      </c>
    </row>
    <row r="18" spans="1:26" ht="15" customHeight="1">
      <c r="A18" s="156"/>
      <c r="B18" s="56"/>
      <c r="C18" s="56"/>
      <c r="D18" s="56"/>
      <c r="E18" s="56"/>
      <c r="F18" s="56"/>
      <c r="G18" s="56"/>
      <c r="H18" s="166"/>
      <c r="J18" s="156"/>
      <c r="K18" s="56"/>
      <c r="L18" s="56"/>
      <c r="M18" s="56"/>
      <c r="N18" s="56"/>
      <c r="O18" s="56"/>
      <c r="P18" s="56"/>
      <c r="Q18" s="166"/>
      <c r="S18" s="156"/>
      <c r="T18" s="56"/>
      <c r="U18" s="56"/>
      <c r="V18" s="56"/>
      <c r="W18" s="56"/>
      <c r="X18" s="56"/>
      <c r="Y18" s="56"/>
      <c r="Z18" s="166"/>
    </row>
    <row r="19" spans="1:26" ht="15" customHeight="1">
      <c r="A19" s="358" t="s">
        <v>301</v>
      </c>
      <c r="B19" s="359"/>
      <c r="C19" s="56"/>
      <c r="D19" s="56"/>
      <c r="E19" s="56"/>
      <c r="F19" s="56"/>
      <c r="G19" s="56"/>
      <c r="H19" s="166"/>
      <c r="J19" s="358" t="s">
        <v>301</v>
      </c>
      <c r="K19" s="359"/>
      <c r="L19" s="56"/>
      <c r="M19" s="56"/>
      <c r="N19" s="56"/>
      <c r="O19" s="56"/>
      <c r="P19" s="56"/>
      <c r="Q19" s="166"/>
      <c r="S19" s="358" t="s">
        <v>301</v>
      </c>
      <c r="T19" s="359"/>
      <c r="U19" s="56"/>
      <c r="V19" s="56"/>
      <c r="W19" s="56"/>
      <c r="X19" s="56"/>
      <c r="Y19" s="56"/>
      <c r="Z19" s="166"/>
    </row>
    <row r="20" spans="1:26" ht="15" customHeight="1">
      <c r="A20" s="156"/>
      <c r="B20" s="95" t="s">
        <v>139</v>
      </c>
      <c r="C20" s="95" t="s">
        <v>140</v>
      </c>
      <c r="D20" s="95" t="s">
        <v>141</v>
      </c>
      <c r="E20" s="95" t="s">
        <v>142</v>
      </c>
      <c r="F20" s="95" t="s">
        <v>143</v>
      </c>
      <c r="G20" s="95" t="s">
        <v>144</v>
      </c>
      <c r="H20" s="168" t="s">
        <v>145</v>
      </c>
      <c r="J20" s="156"/>
      <c r="K20" s="95" t="s">
        <v>139</v>
      </c>
      <c r="L20" s="95" t="s">
        <v>140</v>
      </c>
      <c r="M20" s="95" t="s">
        <v>141</v>
      </c>
      <c r="N20" s="95" t="s">
        <v>142</v>
      </c>
      <c r="O20" s="95" t="s">
        <v>143</v>
      </c>
      <c r="P20" s="95" t="s">
        <v>144</v>
      </c>
      <c r="Q20" s="168" t="s">
        <v>145</v>
      </c>
      <c r="S20" s="156"/>
      <c r="T20" s="95" t="s">
        <v>139</v>
      </c>
      <c r="U20" s="95" t="s">
        <v>140</v>
      </c>
      <c r="V20" s="95" t="s">
        <v>141</v>
      </c>
      <c r="W20" s="95" t="s">
        <v>142</v>
      </c>
      <c r="X20" s="95" t="s">
        <v>143</v>
      </c>
      <c r="Y20" s="95" t="s">
        <v>144</v>
      </c>
      <c r="Z20" s="168" t="s">
        <v>145</v>
      </c>
    </row>
    <row r="21" spans="1:26" ht="15" customHeight="1">
      <c r="A21" s="167" t="s">
        <v>22</v>
      </c>
      <c r="B21" s="377">
        <v>3.4924944983</v>
      </c>
      <c r="C21" s="377">
        <v>-0.517343443</v>
      </c>
      <c r="D21" s="377">
        <v>-0.013624452</v>
      </c>
      <c r="E21" s="377">
        <v>0.2985126775</v>
      </c>
      <c r="F21" s="377">
        <v>-0.520251004</v>
      </c>
      <c r="G21" s="377">
        <v>5</v>
      </c>
      <c r="H21" s="378">
        <v>5.6</v>
      </c>
      <c r="J21" s="167" t="s">
        <v>22</v>
      </c>
      <c r="K21" s="377">
        <v>2.9177721865</v>
      </c>
      <c r="L21" s="377">
        <v>-0.275946744</v>
      </c>
      <c r="M21" s="377">
        <v>-0.034480268</v>
      </c>
      <c r="N21" s="377">
        <v>0.063485143</v>
      </c>
      <c r="O21" s="377">
        <v>-0.046424109</v>
      </c>
      <c r="P21" s="377">
        <v>3.5</v>
      </c>
      <c r="Q21" s="378">
        <v>4.5</v>
      </c>
      <c r="S21" s="167" t="s">
        <v>22</v>
      </c>
      <c r="T21" s="377">
        <v>2.4221789519</v>
      </c>
      <c r="U21" s="377">
        <v>0.0177954414</v>
      </c>
      <c r="V21" s="377">
        <v>-0.076714037</v>
      </c>
      <c r="W21" s="377">
        <v>0.2961448444</v>
      </c>
      <c r="X21" s="377">
        <v>-0.386553482</v>
      </c>
      <c r="Y21" s="377">
        <v>4.5</v>
      </c>
      <c r="Z21" s="378">
        <v>5.2</v>
      </c>
    </row>
    <row r="22" spans="1:26" ht="15" customHeight="1">
      <c r="A22" s="167" t="s">
        <v>23</v>
      </c>
      <c r="B22" s="377">
        <v>3.5360885012</v>
      </c>
      <c r="C22" s="377">
        <v>-0.561821238</v>
      </c>
      <c r="D22" s="377">
        <v>-0.008512754</v>
      </c>
      <c r="E22" s="377">
        <v>0.221861747</v>
      </c>
      <c r="F22" s="377">
        <v>-0.284245364</v>
      </c>
      <c r="G22" s="377">
        <v>4.8</v>
      </c>
      <c r="H22" s="378">
        <v>5.5</v>
      </c>
      <c r="J22" s="167" t="s">
        <v>23</v>
      </c>
      <c r="K22" s="377">
        <v>2.5168380611</v>
      </c>
      <c r="L22" s="377">
        <v>-0.049578509</v>
      </c>
      <c r="M22" s="377">
        <v>-0.06896189</v>
      </c>
      <c r="N22" s="377">
        <v>0.1094851011</v>
      </c>
      <c r="O22" s="377">
        <v>-0.072845761</v>
      </c>
      <c r="P22" s="377">
        <v>3.5</v>
      </c>
      <c r="Q22" s="378">
        <v>4.5</v>
      </c>
      <c r="S22" s="167" t="s">
        <v>23</v>
      </c>
      <c r="T22" s="377">
        <v>2.5876327289</v>
      </c>
      <c r="U22" s="377">
        <v>-0.081925016</v>
      </c>
      <c r="V22" s="377">
        <v>-0.065370305</v>
      </c>
      <c r="W22" s="377">
        <v>0.3558457621</v>
      </c>
      <c r="X22" s="377">
        <v>-0.327961755</v>
      </c>
      <c r="Y22" s="377">
        <v>4.5</v>
      </c>
      <c r="Z22" s="378">
        <v>5</v>
      </c>
    </row>
    <row r="23" spans="1:26" ht="15" customHeight="1">
      <c r="A23" s="167" t="s">
        <v>24</v>
      </c>
      <c r="B23" s="377">
        <v>2.9126776782</v>
      </c>
      <c r="C23" s="377">
        <v>-0.209047058</v>
      </c>
      <c r="D23" s="377">
        <v>-0.060108103</v>
      </c>
      <c r="E23" s="377">
        <v>0.1864402228</v>
      </c>
      <c r="F23" s="377">
        <v>-0.270254622</v>
      </c>
      <c r="G23" s="377">
        <v>4.2</v>
      </c>
      <c r="H23" s="378">
        <v>5.5</v>
      </c>
      <c r="J23" s="167" t="s">
        <v>24</v>
      </c>
      <c r="K23" s="377">
        <v>2.558785741</v>
      </c>
      <c r="L23" s="377">
        <v>-0.099790735</v>
      </c>
      <c r="M23" s="377">
        <v>-0.061034469</v>
      </c>
      <c r="N23" s="377">
        <v>0.1103143334</v>
      </c>
      <c r="O23" s="377">
        <v>-0.195359663</v>
      </c>
      <c r="P23" s="377">
        <v>3.5</v>
      </c>
      <c r="Q23" s="378">
        <v>4.5</v>
      </c>
      <c r="S23" s="167" t="s">
        <v>24</v>
      </c>
      <c r="T23" s="377">
        <v>2.2395477837</v>
      </c>
      <c r="U23" s="377">
        <v>0.0964218232</v>
      </c>
      <c r="V23" s="377">
        <v>-0.089972754</v>
      </c>
      <c r="W23" s="377">
        <v>0.2971136412</v>
      </c>
      <c r="X23" s="377">
        <v>-0.337785701</v>
      </c>
      <c r="Y23" s="377">
        <v>4.3</v>
      </c>
      <c r="Z23" s="378">
        <v>5</v>
      </c>
    </row>
    <row r="24" spans="1:26" ht="15" customHeight="1">
      <c r="A24" s="167" t="s">
        <v>25</v>
      </c>
      <c r="B24" s="377">
        <v>3.2384609421</v>
      </c>
      <c r="C24" s="377">
        <v>-0.492852626</v>
      </c>
      <c r="D24" s="377">
        <v>-0.02016602</v>
      </c>
      <c r="E24" s="377">
        <v>0.2095912621</v>
      </c>
      <c r="F24" s="377">
        <v>-0.359636326</v>
      </c>
      <c r="G24" s="377">
        <v>4.2</v>
      </c>
      <c r="H24" s="378">
        <v>5</v>
      </c>
      <c r="J24" s="167" t="s">
        <v>25</v>
      </c>
      <c r="K24" s="377">
        <v>1.4022664288</v>
      </c>
      <c r="L24" s="377">
        <v>0.6602441266</v>
      </c>
      <c r="M24" s="377">
        <v>-0.196460365</v>
      </c>
      <c r="N24" s="377">
        <v>0.2305972056</v>
      </c>
      <c r="O24" s="377">
        <v>-0.123139835</v>
      </c>
      <c r="P24" s="377">
        <v>3</v>
      </c>
      <c r="Q24" s="378">
        <v>4</v>
      </c>
      <c r="S24" s="167" t="s">
        <v>25</v>
      </c>
      <c r="T24" s="377">
        <v>2.7626799656</v>
      </c>
      <c r="U24" s="377">
        <v>-0.221722254</v>
      </c>
      <c r="V24" s="377">
        <v>-0.053120008</v>
      </c>
      <c r="W24" s="377">
        <v>0.2703109427</v>
      </c>
      <c r="X24" s="377">
        <v>-0.312474152</v>
      </c>
      <c r="Y24" s="377">
        <v>4</v>
      </c>
      <c r="Z24" s="378">
        <v>4.5</v>
      </c>
    </row>
    <row r="25" spans="1:26" ht="15" customHeight="1">
      <c r="A25" s="167" t="s">
        <v>26</v>
      </c>
      <c r="B25" s="377">
        <v>3.3228818539</v>
      </c>
      <c r="C25" s="377">
        <v>-0.521026283</v>
      </c>
      <c r="D25" s="377">
        <v>-0.015255274</v>
      </c>
      <c r="E25" s="377">
        <v>0.3148917606</v>
      </c>
      <c r="F25" s="377">
        <v>-0.533384523</v>
      </c>
      <c r="G25" s="377">
        <v>4.5</v>
      </c>
      <c r="H25" s="378">
        <v>5.1</v>
      </c>
      <c r="J25" s="167" t="s">
        <v>26</v>
      </c>
      <c r="K25" s="377">
        <v>2.5123781412</v>
      </c>
      <c r="L25" s="377">
        <v>-0.099105648</v>
      </c>
      <c r="M25" s="377">
        <v>-0.063851864</v>
      </c>
      <c r="N25" s="377">
        <v>0.0690919444</v>
      </c>
      <c r="O25" s="377">
        <v>0.004323955</v>
      </c>
      <c r="P25" s="377">
        <v>3.2</v>
      </c>
      <c r="Q25" s="378">
        <v>4</v>
      </c>
      <c r="S25" s="167" t="s">
        <v>26</v>
      </c>
      <c r="T25" s="377">
        <v>2.4934260742</v>
      </c>
      <c r="U25" s="377">
        <v>-0.052383086</v>
      </c>
      <c r="V25" s="377">
        <v>-0.076425389</v>
      </c>
      <c r="W25" s="377">
        <v>0.3533249114</v>
      </c>
      <c r="X25" s="377">
        <v>-0.366006481</v>
      </c>
      <c r="Y25" s="377">
        <v>4</v>
      </c>
      <c r="Z25" s="378">
        <v>4.5</v>
      </c>
    </row>
    <row r="26" spans="1:26" ht="15" customHeight="1">
      <c r="A26" s="167" t="s">
        <v>27</v>
      </c>
      <c r="B26" s="377">
        <v>2.5763465284</v>
      </c>
      <c r="C26" s="377">
        <v>-0.128220203</v>
      </c>
      <c r="D26" s="377">
        <v>-0.084057594</v>
      </c>
      <c r="E26" s="377">
        <v>0.2543726377</v>
      </c>
      <c r="F26" s="377">
        <v>-0.330578108</v>
      </c>
      <c r="G26" s="377">
        <v>3.5</v>
      </c>
      <c r="H26" s="378">
        <v>4.5</v>
      </c>
      <c r="J26" s="167" t="s">
        <v>27</v>
      </c>
      <c r="K26" s="377">
        <v>2.0040368969</v>
      </c>
      <c r="L26" s="377">
        <v>0.2002373034</v>
      </c>
      <c r="M26" s="377">
        <v>-0.12142049</v>
      </c>
      <c r="N26" s="377">
        <v>0.1600124207</v>
      </c>
      <c r="O26" s="377">
        <v>-0.089471794</v>
      </c>
      <c r="P26" s="377">
        <v>3</v>
      </c>
      <c r="Q26" s="378">
        <v>3.8</v>
      </c>
      <c r="S26" s="167" t="s">
        <v>27</v>
      </c>
      <c r="T26" s="377">
        <v>2.4757449602</v>
      </c>
      <c r="U26" s="377">
        <v>-0.069378031</v>
      </c>
      <c r="V26" s="377">
        <v>-0.087963566</v>
      </c>
      <c r="W26" s="377">
        <v>0.3033840021</v>
      </c>
      <c r="X26" s="377">
        <v>-0.290793782</v>
      </c>
      <c r="Y26" s="377">
        <v>3.5</v>
      </c>
      <c r="Z26" s="378">
        <v>4.1</v>
      </c>
    </row>
    <row r="27" spans="1:26" ht="15" customHeight="1">
      <c r="A27" s="167" t="s">
        <v>28</v>
      </c>
      <c r="B27" s="377">
        <v>2.2390010108</v>
      </c>
      <c r="C27" s="377">
        <v>0.0893389569</v>
      </c>
      <c r="D27" s="377">
        <v>-0.113168124</v>
      </c>
      <c r="E27" s="377">
        <v>0.5591317304</v>
      </c>
      <c r="F27" s="377">
        <v>-0.470760702</v>
      </c>
      <c r="G27" s="377">
        <v>3.5</v>
      </c>
      <c r="H27" s="378">
        <v>4.1</v>
      </c>
      <c r="J27" s="167" t="s">
        <v>28</v>
      </c>
      <c r="K27" s="377">
        <v>1.0530953907</v>
      </c>
      <c r="L27" s="377">
        <v>0.8503262549</v>
      </c>
      <c r="M27" s="377">
        <v>-0.224832159</v>
      </c>
      <c r="N27" s="377">
        <v>0.526790338</v>
      </c>
      <c r="O27" s="377">
        <v>-0.134675197</v>
      </c>
      <c r="P27" s="377">
        <v>3.1</v>
      </c>
      <c r="Q27" s="378">
        <v>3.4</v>
      </c>
      <c r="S27" s="167" t="s">
        <v>28</v>
      </c>
      <c r="T27" s="377">
        <v>3.2401003357</v>
      </c>
      <c r="U27" s="377">
        <v>-0.62983871</v>
      </c>
      <c r="V27" s="377">
        <v>0.0201002641</v>
      </c>
      <c r="W27" s="377">
        <v>0.3044015668</v>
      </c>
      <c r="X27" s="377">
        <v>-0.476111511</v>
      </c>
      <c r="Y27" s="377">
        <v>3.4</v>
      </c>
      <c r="Z27" s="378">
        <v>4</v>
      </c>
    </row>
    <row r="28" spans="1:26" ht="15" customHeight="1">
      <c r="A28" s="167" t="s">
        <v>29</v>
      </c>
      <c r="B28" s="377">
        <v>1.1592651273</v>
      </c>
      <c r="C28" s="377">
        <v>0.9415588101</v>
      </c>
      <c r="D28" s="377">
        <v>-0.283887804</v>
      </c>
      <c r="E28" s="377">
        <v>0.4414772924</v>
      </c>
      <c r="F28" s="377">
        <v>-0.442728131</v>
      </c>
      <c r="G28" s="377">
        <v>3.1</v>
      </c>
      <c r="H28" s="378">
        <v>4.5</v>
      </c>
      <c r="J28" s="167" t="s">
        <v>29</v>
      </c>
      <c r="K28" s="377">
        <v>0.486809337</v>
      </c>
      <c r="L28" s="377">
        <v>1.3482323359</v>
      </c>
      <c r="M28" s="377">
        <v>-0.339378675</v>
      </c>
      <c r="N28" s="377">
        <v>0.3907237883</v>
      </c>
      <c r="O28" s="377">
        <v>0.0461820832</v>
      </c>
      <c r="P28" s="377">
        <v>2.8</v>
      </c>
      <c r="Q28" s="378">
        <v>3.7</v>
      </c>
      <c r="S28" s="167" t="s">
        <v>29</v>
      </c>
      <c r="T28" s="377">
        <v>1.3199724048</v>
      </c>
      <c r="U28" s="377">
        <v>0.716970659</v>
      </c>
      <c r="V28" s="377">
        <v>-0.221459757</v>
      </c>
      <c r="W28" s="377">
        <v>0.6706975977</v>
      </c>
      <c r="X28" s="377">
        <v>-0.787413495</v>
      </c>
      <c r="Y28" s="377">
        <v>3.4</v>
      </c>
      <c r="Z28" s="378">
        <v>4</v>
      </c>
    </row>
    <row r="29" spans="1:26" ht="15" customHeight="1">
      <c r="A29" s="159" t="s">
        <v>30</v>
      </c>
      <c r="B29" s="377">
        <v>1.7689310301</v>
      </c>
      <c r="C29" s="377">
        <v>0.3279295932</v>
      </c>
      <c r="D29" s="377">
        <v>-0.116002268</v>
      </c>
      <c r="E29" s="377">
        <v>0.1929054274</v>
      </c>
      <c r="F29" s="377">
        <v>-0.326991542</v>
      </c>
      <c r="G29" s="377">
        <v>4.5</v>
      </c>
      <c r="H29" s="378">
        <v>6.5</v>
      </c>
      <c r="J29" s="159" t="s">
        <v>30</v>
      </c>
      <c r="K29" s="377">
        <v>1.0598275226</v>
      </c>
      <c r="L29" s="377">
        <v>0.8180063402</v>
      </c>
      <c r="M29" s="377">
        <v>-0.198122443</v>
      </c>
      <c r="N29" s="377">
        <v>0.2642459216</v>
      </c>
      <c r="O29" s="377">
        <v>-0.060114643</v>
      </c>
      <c r="P29" s="377">
        <v>3.5</v>
      </c>
      <c r="Q29" s="378">
        <v>4</v>
      </c>
      <c r="S29" s="159" t="s">
        <v>30</v>
      </c>
      <c r="T29" s="377">
        <v>1.9208774161</v>
      </c>
      <c r="U29" s="377">
        <v>0.2281853612</v>
      </c>
      <c r="V29" s="377">
        <v>-0.099057959</v>
      </c>
      <c r="W29" s="377">
        <v>0.1845269792</v>
      </c>
      <c r="X29" s="377">
        <v>-0.279158591</v>
      </c>
      <c r="Y29" s="377">
        <v>4.5</v>
      </c>
      <c r="Z29" s="378">
        <v>6</v>
      </c>
    </row>
    <row r="30" spans="1:26" ht="15" customHeight="1">
      <c r="A30" s="159"/>
      <c r="B30" s="56"/>
      <c r="C30" s="56"/>
      <c r="D30" s="56"/>
      <c r="E30" s="56"/>
      <c r="F30" s="56"/>
      <c r="G30" s="56"/>
      <c r="H30" s="166"/>
      <c r="J30" s="159"/>
      <c r="K30" s="56"/>
      <c r="L30" s="56"/>
      <c r="M30" s="56"/>
      <c r="N30" s="56"/>
      <c r="O30" s="56"/>
      <c r="P30" s="56"/>
      <c r="Q30" s="166"/>
      <c r="S30" s="159"/>
      <c r="T30" s="56"/>
      <c r="U30" s="56"/>
      <c r="V30" s="56"/>
      <c r="W30" s="56"/>
      <c r="X30" s="56"/>
      <c r="Y30" s="56"/>
      <c r="Z30" s="166"/>
    </row>
    <row r="31" spans="1:26" ht="15" customHeight="1">
      <c r="A31" s="358" t="s">
        <v>302</v>
      </c>
      <c r="B31" s="56"/>
      <c r="C31" s="56"/>
      <c r="D31" s="56"/>
      <c r="E31" s="56"/>
      <c r="F31" s="56"/>
      <c r="G31" s="56"/>
      <c r="H31" s="166"/>
      <c r="J31" s="358" t="s">
        <v>302</v>
      </c>
      <c r="K31" s="56"/>
      <c r="L31" s="56"/>
      <c r="M31" s="56"/>
      <c r="N31" s="56"/>
      <c r="O31" s="56"/>
      <c r="P31" s="56"/>
      <c r="Q31" s="166"/>
      <c r="S31" s="358" t="s">
        <v>302</v>
      </c>
      <c r="T31" s="56"/>
      <c r="U31" s="56"/>
      <c r="V31" s="56"/>
      <c r="W31" s="56"/>
      <c r="X31" s="56"/>
      <c r="Y31" s="56"/>
      <c r="Z31" s="166"/>
    </row>
    <row r="32" spans="1:26" ht="15" customHeight="1">
      <c r="A32" s="156"/>
      <c r="B32" s="95" t="s">
        <v>139</v>
      </c>
      <c r="C32" s="95" t="s">
        <v>140</v>
      </c>
      <c r="D32" s="95" t="s">
        <v>141</v>
      </c>
      <c r="E32" s="95" t="s">
        <v>142</v>
      </c>
      <c r="F32" s="95" t="s">
        <v>143</v>
      </c>
      <c r="G32" s="95" t="s">
        <v>144</v>
      </c>
      <c r="H32" s="168" t="s">
        <v>145</v>
      </c>
      <c r="J32" s="156"/>
      <c r="K32" s="95" t="s">
        <v>139</v>
      </c>
      <c r="L32" s="95" t="s">
        <v>140</v>
      </c>
      <c r="M32" s="95" t="s">
        <v>141</v>
      </c>
      <c r="N32" s="95" t="s">
        <v>142</v>
      </c>
      <c r="O32" s="95" t="s">
        <v>143</v>
      </c>
      <c r="P32" s="95" t="s">
        <v>144</v>
      </c>
      <c r="Q32" s="168" t="s">
        <v>145</v>
      </c>
      <c r="S32" s="156"/>
      <c r="T32" s="95" t="s">
        <v>139</v>
      </c>
      <c r="U32" s="95" t="s">
        <v>140</v>
      </c>
      <c r="V32" s="95" t="s">
        <v>141</v>
      </c>
      <c r="W32" s="95" t="s">
        <v>142</v>
      </c>
      <c r="X32" s="95" t="s">
        <v>143</v>
      </c>
      <c r="Y32" s="95" t="s">
        <v>144</v>
      </c>
      <c r="Z32" s="168" t="s">
        <v>145</v>
      </c>
    </row>
    <row r="33" spans="1:26" ht="15" customHeight="1">
      <c r="A33" s="167" t="s">
        <v>22</v>
      </c>
      <c r="B33" s="56">
        <v>1.8567</v>
      </c>
      <c r="C33" s="56">
        <v>0.2375</v>
      </c>
      <c r="D33" s="56">
        <v>-0.0952</v>
      </c>
      <c r="E33" s="56">
        <v>0.2124</v>
      </c>
      <c r="F33" s="56">
        <v>0</v>
      </c>
      <c r="G33" s="56">
        <v>5</v>
      </c>
      <c r="H33" s="166">
        <v>0</v>
      </c>
      <c r="J33" s="167" t="s">
        <v>22</v>
      </c>
      <c r="K33" s="56">
        <v>1.8567</v>
      </c>
      <c r="L33" s="56">
        <v>0.2375</v>
      </c>
      <c r="M33" s="56">
        <v>-0.0952</v>
      </c>
      <c r="N33" s="56">
        <v>0.2124</v>
      </c>
      <c r="O33" s="56">
        <v>0</v>
      </c>
      <c r="P33" s="56">
        <v>5</v>
      </c>
      <c r="Q33" s="166">
        <v>0</v>
      </c>
      <c r="S33" s="167" t="s">
        <v>22</v>
      </c>
      <c r="T33" s="56">
        <v>1.8567</v>
      </c>
      <c r="U33" s="56">
        <v>0.2375</v>
      </c>
      <c r="V33" s="56">
        <v>-0.0952</v>
      </c>
      <c r="W33" s="56">
        <v>0.2124</v>
      </c>
      <c r="X33" s="56">
        <v>0</v>
      </c>
      <c r="Y33" s="56">
        <v>5</v>
      </c>
      <c r="Z33" s="166">
        <v>0</v>
      </c>
    </row>
    <row r="34" spans="1:26" ht="15" customHeight="1">
      <c r="A34" s="167" t="s">
        <v>23</v>
      </c>
      <c r="B34" s="56">
        <v>2.1649</v>
      </c>
      <c r="C34" s="56">
        <v>0.0789</v>
      </c>
      <c r="D34" s="56">
        <v>-0.0789</v>
      </c>
      <c r="E34" s="56">
        <v>0.1585</v>
      </c>
      <c r="F34" s="56">
        <v>0</v>
      </c>
      <c r="G34" s="56">
        <v>4.8</v>
      </c>
      <c r="H34" s="166">
        <v>0</v>
      </c>
      <c r="J34" s="167" t="s">
        <v>23</v>
      </c>
      <c r="K34" s="56">
        <v>2.1649</v>
      </c>
      <c r="L34" s="56">
        <v>0.0789</v>
      </c>
      <c r="M34" s="56">
        <v>-0.0789</v>
      </c>
      <c r="N34" s="56">
        <v>0.1585</v>
      </c>
      <c r="O34" s="56">
        <v>0</v>
      </c>
      <c r="P34" s="56">
        <v>4.8</v>
      </c>
      <c r="Q34" s="166">
        <v>0</v>
      </c>
      <c r="S34" s="167" t="s">
        <v>23</v>
      </c>
      <c r="T34" s="56">
        <v>2.1649</v>
      </c>
      <c r="U34" s="56">
        <v>0.0789</v>
      </c>
      <c r="V34" s="56">
        <v>-0.0789</v>
      </c>
      <c r="W34" s="56">
        <v>0.1585</v>
      </c>
      <c r="X34" s="56">
        <v>0</v>
      </c>
      <c r="Y34" s="56">
        <v>4.8</v>
      </c>
      <c r="Z34" s="166">
        <v>0</v>
      </c>
    </row>
    <row r="35" spans="1:26" ht="15" customHeight="1">
      <c r="A35" s="167" t="s">
        <v>24</v>
      </c>
      <c r="B35" s="56">
        <v>3.2456</v>
      </c>
      <c r="C35" s="56">
        <v>-0.4683</v>
      </c>
      <c r="D35" s="56">
        <v>-0.0121</v>
      </c>
      <c r="E35" s="56">
        <v>0</v>
      </c>
      <c r="F35" s="56">
        <v>0</v>
      </c>
      <c r="G35" s="56">
        <v>0</v>
      </c>
      <c r="H35" s="166">
        <v>0</v>
      </c>
      <c r="J35" s="167" t="s">
        <v>24</v>
      </c>
      <c r="K35" s="56">
        <v>3.2456</v>
      </c>
      <c r="L35" s="56">
        <v>-0.4683</v>
      </c>
      <c r="M35" s="56">
        <v>-0.0121</v>
      </c>
      <c r="N35" s="56">
        <v>0</v>
      </c>
      <c r="O35" s="56">
        <v>0</v>
      </c>
      <c r="P35" s="56">
        <v>0</v>
      </c>
      <c r="Q35" s="166">
        <v>0</v>
      </c>
      <c r="S35" s="167" t="s">
        <v>24</v>
      </c>
      <c r="T35" s="56">
        <v>3.2456</v>
      </c>
      <c r="U35" s="56">
        <v>-0.4683</v>
      </c>
      <c r="V35" s="56">
        <v>-0.0121</v>
      </c>
      <c r="W35" s="56">
        <v>0</v>
      </c>
      <c r="X35" s="56">
        <v>0</v>
      </c>
      <c r="Y35" s="56">
        <v>0</v>
      </c>
      <c r="Z35" s="166">
        <v>0</v>
      </c>
    </row>
    <row r="36" spans="1:26" ht="15" customHeight="1">
      <c r="A36" s="167" t="s">
        <v>25</v>
      </c>
      <c r="B36" s="56">
        <v>3.3223</v>
      </c>
      <c r="C36" s="56">
        <v>-0.5546</v>
      </c>
      <c r="D36" s="56">
        <v>-0.0047</v>
      </c>
      <c r="E36" s="56">
        <v>0</v>
      </c>
      <c r="F36" s="56">
        <v>0</v>
      </c>
      <c r="G36" s="56">
        <v>0</v>
      </c>
      <c r="H36" s="166">
        <v>0</v>
      </c>
      <c r="J36" s="167" t="s">
        <v>25</v>
      </c>
      <c r="K36" s="56">
        <v>3.3223</v>
      </c>
      <c r="L36" s="56">
        <v>-0.5546</v>
      </c>
      <c r="M36" s="56">
        <v>-0.0047</v>
      </c>
      <c r="N36" s="56">
        <v>0</v>
      </c>
      <c r="O36" s="56">
        <v>0</v>
      </c>
      <c r="P36" s="56">
        <v>0</v>
      </c>
      <c r="Q36" s="166">
        <v>0</v>
      </c>
      <c r="S36" s="167" t="s">
        <v>25</v>
      </c>
      <c r="T36" s="56">
        <v>3.3223</v>
      </c>
      <c r="U36" s="56">
        <v>-0.5546</v>
      </c>
      <c r="V36" s="56">
        <v>-0.0047</v>
      </c>
      <c r="W36" s="56">
        <v>0</v>
      </c>
      <c r="X36" s="56">
        <v>0</v>
      </c>
      <c r="Y36" s="56">
        <v>0</v>
      </c>
      <c r="Z36" s="166">
        <v>0</v>
      </c>
    </row>
    <row r="37" spans="1:26" ht="15" customHeight="1">
      <c r="A37" s="167" t="s">
        <v>26</v>
      </c>
      <c r="B37" s="56">
        <v>3.1138</v>
      </c>
      <c r="C37" s="56">
        <v>-0.4214</v>
      </c>
      <c r="D37" s="56">
        <v>-0.0221</v>
      </c>
      <c r="E37" s="56">
        <v>0</v>
      </c>
      <c r="F37" s="56">
        <v>0</v>
      </c>
      <c r="G37" s="56">
        <v>0</v>
      </c>
      <c r="H37" s="166">
        <v>0</v>
      </c>
      <c r="J37" s="167" t="s">
        <v>26</v>
      </c>
      <c r="K37" s="56">
        <v>3.1138</v>
      </c>
      <c r="L37" s="56">
        <v>-0.4214</v>
      </c>
      <c r="M37" s="56">
        <v>-0.0221</v>
      </c>
      <c r="N37" s="56">
        <v>0</v>
      </c>
      <c r="O37" s="56">
        <v>0</v>
      </c>
      <c r="P37" s="56">
        <v>0</v>
      </c>
      <c r="Q37" s="166">
        <v>0</v>
      </c>
      <c r="S37" s="167" t="s">
        <v>26</v>
      </c>
      <c r="T37" s="56">
        <v>3.1138</v>
      </c>
      <c r="U37" s="56">
        <v>-0.4214</v>
      </c>
      <c r="V37" s="56">
        <v>-0.0221</v>
      </c>
      <c r="W37" s="56">
        <v>0</v>
      </c>
      <c r="X37" s="56">
        <v>0</v>
      </c>
      <c r="Y37" s="56">
        <v>0</v>
      </c>
      <c r="Z37" s="166">
        <v>0</v>
      </c>
    </row>
    <row r="38" spans="1:26" ht="15" customHeight="1">
      <c r="A38" s="167" t="s">
        <v>27</v>
      </c>
      <c r="B38" s="56">
        <v>3.1209</v>
      </c>
      <c r="C38" s="56">
        <v>-0.5356</v>
      </c>
      <c r="D38" s="56">
        <v>-0.0093</v>
      </c>
      <c r="E38" s="56">
        <v>0</v>
      </c>
      <c r="F38" s="56">
        <v>0</v>
      </c>
      <c r="G38" s="56">
        <v>0</v>
      </c>
      <c r="H38" s="166">
        <v>0</v>
      </c>
      <c r="J38" s="167" t="s">
        <v>27</v>
      </c>
      <c r="K38" s="56">
        <v>3.1209</v>
      </c>
      <c r="L38" s="56">
        <v>-0.5356</v>
      </c>
      <c r="M38" s="56">
        <v>-0.0093</v>
      </c>
      <c r="N38" s="56">
        <v>0</v>
      </c>
      <c r="O38" s="56">
        <v>0</v>
      </c>
      <c r="P38" s="56">
        <v>0</v>
      </c>
      <c r="Q38" s="166">
        <v>0</v>
      </c>
      <c r="S38" s="167" t="s">
        <v>27</v>
      </c>
      <c r="T38" s="56">
        <v>3.1209</v>
      </c>
      <c r="U38" s="56">
        <v>-0.5356</v>
      </c>
      <c r="V38" s="56">
        <v>-0.0093</v>
      </c>
      <c r="W38" s="56">
        <v>0</v>
      </c>
      <c r="X38" s="56">
        <v>0</v>
      </c>
      <c r="Y38" s="56">
        <v>0</v>
      </c>
      <c r="Z38" s="166">
        <v>0</v>
      </c>
    </row>
    <row r="39" spans="1:26" ht="15" customHeight="1">
      <c r="A39" s="167" t="s">
        <v>28</v>
      </c>
      <c r="B39" s="56">
        <v>3.1027</v>
      </c>
      <c r="C39" s="56">
        <v>-0.5336</v>
      </c>
      <c r="D39" s="56">
        <v>-0.0115</v>
      </c>
      <c r="E39" s="56">
        <v>0</v>
      </c>
      <c r="F39" s="56">
        <v>0</v>
      </c>
      <c r="G39" s="56">
        <v>0</v>
      </c>
      <c r="H39" s="166">
        <v>0</v>
      </c>
      <c r="J39" s="167" t="s">
        <v>28</v>
      </c>
      <c r="K39" s="56">
        <v>3.1027</v>
      </c>
      <c r="L39" s="56">
        <v>-0.5336</v>
      </c>
      <c r="M39" s="56">
        <v>-0.0115</v>
      </c>
      <c r="N39" s="56">
        <v>0</v>
      </c>
      <c r="O39" s="56">
        <v>0</v>
      </c>
      <c r="P39" s="56">
        <v>0</v>
      </c>
      <c r="Q39" s="166">
        <v>0</v>
      </c>
      <c r="S39" s="167" t="s">
        <v>28</v>
      </c>
      <c r="T39" s="56">
        <v>3.1027</v>
      </c>
      <c r="U39" s="56">
        <v>-0.5336</v>
      </c>
      <c r="V39" s="56">
        <v>-0.0115</v>
      </c>
      <c r="W39" s="56">
        <v>0</v>
      </c>
      <c r="X39" s="56">
        <v>0</v>
      </c>
      <c r="Y39" s="56">
        <v>0</v>
      </c>
      <c r="Z39" s="166">
        <v>0</v>
      </c>
    </row>
    <row r="40" spans="1:26" ht="15" customHeight="1">
      <c r="A40" s="167" t="s">
        <v>29</v>
      </c>
      <c r="B40" s="56">
        <v>3.6221</v>
      </c>
      <c r="C40" s="56">
        <v>-0.8076</v>
      </c>
      <c r="D40" s="56">
        <v>0.0251</v>
      </c>
      <c r="E40" s="56">
        <v>0</v>
      </c>
      <c r="F40" s="56">
        <v>0</v>
      </c>
      <c r="G40" s="56">
        <v>0</v>
      </c>
      <c r="H40" s="166">
        <v>0</v>
      </c>
      <c r="J40" s="167" t="s">
        <v>29</v>
      </c>
      <c r="K40" s="56">
        <v>3.6221</v>
      </c>
      <c r="L40" s="56">
        <v>-0.8076</v>
      </c>
      <c r="M40" s="56">
        <v>0.0251</v>
      </c>
      <c r="N40" s="56">
        <v>0</v>
      </c>
      <c r="O40" s="56">
        <v>0</v>
      </c>
      <c r="P40" s="56">
        <v>0</v>
      </c>
      <c r="Q40" s="166">
        <v>0</v>
      </c>
      <c r="S40" s="167" t="s">
        <v>29</v>
      </c>
      <c r="T40" s="56">
        <v>3.6221</v>
      </c>
      <c r="U40" s="56">
        <v>-0.8076</v>
      </c>
      <c r="V40" s="56">
        <v>0.0251</v>
      </c>
      <c r="W40" s="56">
        <v>0</v>
      </c>
      <c r="X40" s="56">
        <v>0</v>
      </c>
      <c r="Y40" s="56">
        <v>0</v>
      </c>
      <c r="Z40" s="166">
        <v>0</v>
      </c>
    </row>
    <row r="41" spans="1:26" ht="15" customHeight="1">
      <c r="A41" s="162" t="s">
        <v>30</v>
      </c>
      <c r="B41" s="164">
        <v>1.915</v>
      </c>
      <c r="C41" s="164">
        <v>0.1424</v>
      </c>
      <c r="D41" s="164">
        <v>-0.078</v>
      </c>
      <c r="E41" s="164">
        <v>0.0945</v>
      </c>
      <c r="F41" s="164">
        <v>0.5518</v>
      </c>
      <c r="G41" s="164">
        <v>5</v>
      </c>
      <c r="H41" s="360">
        <v>6.5</v>
      </c>
      <c r="J41" s="162" t="s">
        <v>30</v>
      </c>
      <c r="K41" s="164">
        <v>1.915</v>
      </c>
      <c r="L41" s="164">
        <v>0.1424</v>
      </c>
      <c r="M41" s="164">
        <v>-0.078</v>
      </c>
      <c r="N41" s="164">
        <v>0.0945</v>
      </c>
      <c r="O41" s="164">
        <v>0.5518</v>
      </c>
      <c r="P41" s="164">
        <v>5</v>
      </c>
      <c r="Q41" s="360">
        <v>6.5</v>
      </c>
      <c r="S41" s="162" t="s">
        <v>30</v>
      </c>
      <c r="T41" s="164">
        <v>1.915</v>
      </c>
      <c r="U41" s="164">
        <v>0.1424</v>
      </c>
      <c r="V41" s="164">
        <v>-0.078</v>
      </c>
      <c r="W41" s="164">
        <v>0.0945</v>
      </c>
      <c r="X41" s="164">
        <v>0.5518</v>
      </c>
      <c r="Y41" s="164">
        <v>5</v>
      </c>
      <c r="Z41" s="360">
        <v>6.5</v>
      </c>
    </row>
    <row r="42" spans="1:8" ht="12.75">
      <c r="A42" s="8"/>
      <c r="B42" s="27"/>
      <c r="C42" s="8"/>
      <c r="D42" s="8"/>
      <c r="E42" s="8"/>
      <c r="F42" s="8"/>
      <c r="G42" s="8"/>
      <c r="H42" s="8"/>
    </row>
    <row r="43" spans="3:8" ht="12.75">
      <c r="C43" s="8"/>
      <c r="H43" s="8"/>
    </row>
    <row r="44" spans="1:5" ht="12.75">
      <c r="A44" s="24"/>
      <c r="B44" s="8"/>
      <c r="C44" s="8"/>
      <c r="D44" s="8"/>
      <c r="E44" s="8"/>
    </row>
    <row r="45" spans="1:5" ht="12.75">
      <c r="A45" s="8"/>
      <c r="D45" s="8"/>
      <c r="E45" s="8"/>
    </row>
    <row r="46" spans="1:5" ht="12.75">
      <c r="A46" s="8"/>
      <c r="B46" s="8"/>
      <c r="C46" s="8"/>
      <c r="D46" s="8"/>
      <c r="E46" s="8"/>
    </row>
    <row r="47" spans="1:5" ht="12.75">
      <c r="A47" s="8"/>
      <c r="B47" s="25"/>
      <c r="C47" s="25"/>
      <c r="D47" s="25"/>
      <c r="E47" s="25"/>
    </row>
    <row r="48" spans="1:5" ht="12.75">
      <c r="A48" s="26"/>
      <c r="B48" s="8"/>
      <c r="C48" s="8"/>
      <c r="D48" s="8"/>
      <c r="E48" s="8"/>
    </row>
    <row r="49" spans="1:5" ht="12.75">
      <c r="A49" s="26"/>
      <c r="B49" s="8"/>
      <c r="C49" s="8"/>
      <c r="D49" s="8"/>
      <c r="E49" s="8"/>
    </row>
    <row r="50" spans="1:5" ht="12.75">
      <c r="A50" s="26"/>
      <c r="B50" s="8"/>
      <c r="C50" s="8"/>
      <c r="D50" s="8"/>
      <c r="E50" s="8"/>
    </row>
    <row r="51" spans="1:5" ht="12.75">
      <c r="A51" s="26"/>
      <c r="B51" s="8"/>
      <c r="C51" s="8"/>
      <c r="D51" s="8"/>
      <c r="E51" s="8"/>
    </row>
    <row r="52" spans="1:5" ht="12.75">
      <c r="A52" s="26"/>
      <c r="B52" s="8"/>
      <c r="C52" s="8"/>
      <c r="D52" s="8"/>
      <c r="E52" s="8"/>
    </row>
    <row r="53" spans="1:5" ht="12.75">
      <c r="A53" s="26"/>
      <c r="B53" s="8"/>
      <c r="C53" s="8"/>
      <c r="D53" s="8"/>
      <c r="E53" s="8"/>
    </row>
    <row r="54" spans="1:5" ht="12.75">
      <c r="A54" s="26"/>
      <c r="B54" s="8"/>
      <c r="C54" s="8"/>
      <c r="D54" s="8"/>
      <c r="E54" s="8"/>
    </row>
    <row r="55" spans="1:5" ht="12.75">
      <c r="A55" s="26"/>
      <c r="B55" s="8"/>
      <c r="C55" s="8"/>
      <c r="D55" s="8"/>
      <c r="E55" s="8"/>
    </row>
    <row r="56" spans="1:5" ht="12.75">
      <c r="A56" s="24"/>
      <c r="B56" s="8"/>
      <c r="C56" s="8"/>
      <c r="D56" s="8"/>
      <c r="E56" s="8"/>
    </row>
    <row r="57" ht="12.75">
      <c r="A57" s="8"/>
    </row>
    <row r="58" ht="12.75">
      <c r="A58" s="8"/>
    </row>
  </sheetData>
  <sheetProtection sheet="1" objects="1" scenarios="1"/>
  <printOptions/>
  <pageMargins left="0.5" right="0.5" top="0.5" bottom="0.5" header="0" footer="0"/>
  <pageSetup fitToHeight="1" fitToWidth="1"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AI67"/>
  <sheetViews>
    <sheetView zoomScale="85" zoomScaleNormal="85" workbookViewId="0" topLeftCell="A1">
      <selection activeCell="B10" sqref="B10"/>
    </sheetView>
  </sheetViews>
  <sheetFormatPr defaultColWidth="8.88671875" defaultRowHeight="15"/>
  <cols>
    <col min="1" max="1" width="17.77734375" style="23" customWidth="1"/>
    <col min="2" max="5" width="6.77734375" style="23" customWidth="1"/>
    <col min="6" max="6" width="23.5546875" style="361" customWidth="1"/>
    <col min="7" max="7" width="18.4453125" style="23" customWidth="1"/>
    <col min="8" max="11" width="6.77734375" style="23" customWidth="1"/>
    <col min="12" max="12" width="19.88671875" style="361" customWidth="1"/>
    <col min="13" max="13" width="17.77734375" style="23" customWidth="1"/>
    <col min="14" max="17" width="6.77734375" style="23" customWidth="1"/>
    <col min="18" max="18" width="22.3359375" style="361" customWidth="1"/>
    <col min="19" max="19" width="17.77734375" style="23" customWidth="1"/>
    <col min="20" max="24" width="6.77734375" style="23" customWidth="1"/>
    <col min="25" max="25" width="6.3359375" style="23" customWidth="1"/>
    <col min="26" max="26" width="11.5546875" style="23" customWidth="1"/>
    <col min="27" max="27" width="1.5625" style="23" customWidth="1"/>
    <col min="28" max="28" width="17.77734375" style="23" customWidth="1"/>
    <col min="29" max="35" width="6.77734375" style="23" customWidth="1"/>
    <col min="36" max="16384" width="9.6640625" style="23" customWidth="1"/>
  </cols>
  <sheetData>
    <row r="1" ht="12.75">
      <c r="A1" s="3" t="s">
        <v>156</v>
      </c>
    </row>
    <row r="3" spans="1:5" ht="12.75">
      <c r="A3" s="8" t="s">
        <v>259</v>
      </c>
      <c r="D3" s="8"/>
      <c r="E3" s="8"/>
    </row>
    <row r="4" spans="1:25" ht="55.5" customHeight="1">
      <c r="A4" s="519" t="s">
        <v>162</v>
      </c>
      <c r="B4" s="463"/>
      <c r="C4" s="463"/>
      <c r="D4" s="463"/>
      <c r="E4" s="463"/>
      <c r="F4" s="463"/>
      <c r="G4" s="463"/>
      <c r="H4" s="463"/>
      <c r="I4" s="463"/>
      <c r="J4" s="463"/>
      <c r="K4" s="463"/>
      <c r="L4" s="463"/>
      <c r="M4" s="463"/>
      <c r="N4" s="119"/>
      <c r="O4" s="119"/>
      <c r="P4" s="119"/>
      <c r="Q4" s="119"/>
      <c r="R4" s="367"/>
      <c r="S4" s="119"/>
      <c r="T4" s="119"/>
      <c r="U4" s="119"/>
      <c r="V4" s="138"/>
      <c r="W4" s="138"/>
      <c r="X4" s="138"/>
      <c r="Y4" s="137"/>
    </row>
    <row r="5" ht="12.75">
      <c r="A5" s="8" t="s">
        <v>161</v>
      </c>
    </row>
    <row r="6" spans="1:2" ht="12.75">
      <c r="A6" s="23" t="s">
        <v>148</v>
      </c>
      <c r="B6" s="8"/>
    </row>
    <row r="7" spans="1:26" ht="12.75">
      <c r="A7" s="163"/>
      <c r="B7" s="163"/>
      <c r="C7" s="164"/>
      <c r="D7" s="163"/>
      <c r="E7" s="163"/>
      <c r="F7" s="362"/>
      <c r="G7" s="163"/>
      <c r="H7" s="163"/>
      <c r="I7" s="163"/>
      <c r="J7" s="163"/>
      <c r="K7" s="163"/>
      <c r="L7" s="362"/>
      <c r="M7" s="163"/>
      <c r="N7" s="163"/>
      <c r="O7" s="163"/>
      <c r="P7" s="163"/>
      <c r="Q7" s="163"/>
      <c r="R7" s="362"/>
      <c r="S7" s="153" t="s">
        <v>214</v>
      </c>
      <c r="T7" s="163"/>
      <c r="U7" s="163"/>
      <c r="V7" s="163"/>
      <c r="W7" s="163"/>
      <c r="X7" s="163"/>
      <c r="Y7" s="163"/>
      <c r="Z7" s="163"/>
    </row>
    <row r="8" spans="1:35" ht="12.75">
      <c r="A8" s="155" t="s">
        <v>287</v>
      </c>
      <c r="B8" s="56"/>
      <c r="C8" s="56"/>
      <c r="D8" s="56"/>
      <c r="E8" s="56"/>
      <c r="F8" s="363"/>
      <c r="G8" s="155" t="s">
        <v>212</v>
      </c>
      <c r="H8" s="56"/>
      <c r="I8" s="56"/>
      <c r="J8" s="56"/>
      <c r="K8" s="56"/>
      <c r="L8" s="366"/>
      <c r="M8" s="155" t="s">
        <v>213</v>
      </c>
      <c r="N8" s="56"/>
      <c r="O8" s="56"/>
      <c r="P8" s="56"/>
      <c r="Q8" s="56"/>
      <c r="R8" s="368"/>
      <c r="S8" s="171" t="s">
        <v>288</v>
      </c>
      <c r="T8" s="84"/>
      <c r="U8" s="84"/>
      <c r="V8" s="84"/>
      <c r="W8" s="84"/>
      <c r="X8" s="84"/>
      <c r="Y8" s="84"/>
      <c r="Z8" s="144"/>
      <c r="AA8" s="154"/>
      <c r="AB8" s="171" t="s">
        <v>215</v>
      </c>
      <c r="AC8" s="142"/>
      <c r="AD8" s="142"/>
      <c r="AE8" s="142"/>
      <c r="AF8" s="142"/>
      <c r="AG8" s="142"/>
      <c r="AH8" s="142"/>
      <c r="AI8" s="143"/>
    </row>
    <row r="9" spans="1:35" ht="12.75">
      <c r="A9" s="156"/>
      <c r="B9" s="157" t="s">
        <v>139</v>
      </c>
      <c r="C9" s="157" t="s">
        <v>140</v>
      </c>
      <c r="D9" s="157" t="s">
        <v>141</v>
      </c>
      <c r="E9" s="323" t="s">
        <v>142</v>
      </c>
      <c r="F9" s="364" t="s">
        <v>150</v>
      </c>
      <c r="G9" s="156"/>
      <c r="H9" s="157" t="s">
        <v>139</v>
      </c>
      <c r="I9" s="157" t="s">
        <v>140</v>
      </c>
      <c r="J9" s="157" t="s">
        <v>141</v>
      </c>
      <c r="K9" s="323" t="s">
        <v>142</v>
      </c>
      <c r="L9" s="364" t="s">
        <v>150</v>
      </c>
      <c r="M9" s="156"/>
      <c r="N9" s="157" t="s">
        <v>139</v>
      </c>
      <c r="O9" s="157" t="s">
        <v>140</v>
      </c>
      <c r="P9" s="157" t="s">
        <v>141</v>
      </c>
      <c r="Q9" s="157" t="s">
        <v>142</v>
      </c>
      <c r="R9" s="369" t="s">
        <v>150</v>
      </c>
      <c r="S9" s="84"/>
      <c r="T9" s="147" t="s">
        <v>139</v>
      </c>
      <c r="U9" s="147" t="s">
        <v>140</v>
      </c>
      <c r="V9" s="147" t="s">
        <v>141</v>
      </c>
      <c r="W9" s="147" t="s">
        <v>142</v>
      </c>
      <c r="X9" s="147" t="s">
        <v>143</v>
      </c>
      <c r="Y9" s="147" t="s">
        <v>144</v>
      </c>
      <c r="Z9" s="370" t="s">
        <v>145</v>
      </c>
      <c r="AA9" s="145"/>
      <c r="AB9" s="84"/>
      <c r="AC9" s="147" t="s">
        <v>139</v>
      </c>
      <c r="AD9" s="147" t="s">
        <v>140</v>
      </c>
      <c r="AE9" s="147" t="s">
        <v>141</v>
      </c>
      <c r="AF9" s="147" t="s">
        <v>142</v>
      </c>
      <c r="AG9" s="147" t="s">
        <v>143</v>
      </c>
      <c r="AH9" s="147" t="s">
        <v>144</v>
      </c>
      <c r="AI9" s="148" t="s">
        <v>145</v>
      </c>
    </row>
    <row r="10" spans="1:35" ht="15" customHeight="1">
      <c r="A10" s="167" t="s">
        <v>22</v>
      </c>
      <c r="B10" s="149">
        <f>IF('Mthly moves'!$E$10&gt;=35674,IF('Mthly moves'!$E$10&lt;35735,B59,IF('Mthly moves'!$E$10&lt;36982,B35,IF(36982&lt;='Mthly moves'!$E$10,B23,0))),0)</f>
        <v>0</v>
      </c>
      <c r="C10" s="149">
        <f>IF('Mthly moves'!$E$10&gt;=35674,IF('Mthly moves'!$E$10&lt;35735,C59,IF('Mthly moves'!$E$10&lt;36982,C35,IF(36982&lt;='Mthly moves'!$E$10,C23,0))),0)</f>
        <v>0</v>
      </c>
      <c r="D10" s="149">
        <f>IF('Mthly moves'!$E$10&gt;=35674,IF('Mthly moves'!$E$10&lt;35735,D59,IF('Mthly moves'!$E$10&lt;36982,D35,IF(36982&lt;='Mthly moves'!$E$10,D23,0))),0)</f>
        <v>0</v>
      </c>
      <c r="E10" s="149">
        <f>IF('Mthly moves'!$E$10&gt;=35674,IF('Mthly moves'!$E$10&lt;35735,E59,IF('Mthly moves'!$E$10&lt;36982,E35,IF(36982&lt;='Mthly moves'!$E$10,E23,0))),0)</f>
        <v>0</v>
      </c>
      <c r="F10" s="365">
        <f>IF('Mthly moves'!$E$10&gt;=35674,IF('Mthly moves'!$E$10&lt;35735,F59,IF('Mthly moves'!$E$10&lt;36982,F35,IF(36982&lt;='Mthly moves'!$E$10,F23,0))),0)</f>
        <v>0</v>
      </c>
      <c r="G10" s="158" t="s">
        <v>22</v>
      </c>
      <c r="H10" s="149">
        <f>IF('Mthly moves'!$E$10&gt;=35674,IF('Mthly moves'!$E$10&lt;35735,H59,IF('Mthly moves'!$E$10&lt;36982,H35,IF(36982&lt;='Mthly moves'!$E$10,H23,0))),0)</f>
        <v>0</v>
      </c>
      <c r="I10" s="149">
        <f>IF('Mthly moves'!$E$10&gt;=35674,IF('Mthly moves'!$E$10&lt;35735,I59,IF('Mthly moves'!$E$10&lt;36982,I35,IF(36982&lt;='Mthly moves'!$E$10,I23,0))),0)</f>
        <v>0</v>
      </c>
      <c r="J10" s="149">
        <f>IF('Mthly moves'!$E$10&gt;=35674,IF('Mthly moves'!$E$10&lt;35735,J59,IF('Mthly moves'!$E$10&lt;36982,J35,IF(36982&lt;='Mthly moves'!$E$10,J23,0))),0)</f>
        <v>0</v>
      </c>
      <c r="K10" s="149">
        <f>IF('Mthly moves'!$E$10&gt;=35674,IF('Mthly moves'!$E$10&lt;35735,K59,IF('Mthly moves'!$E$10&lt;36982,K35,IF(36982&lt;='Mthly moves'!$E$10,K23,0))),0)</f>
        <v>0</v>
      </c>
      <c r="L10" s="365">
        <f>IF('Mthly moves'!$E$10&gt;=35674,IF('Mthly moves'!$E$10&lt;35735,L59,IF('Mthly moves'!$E$10&lt;36982,L35,IF(36982&lt;='Mthly moves'!$E$10,L23,0))),0)</f>
        <v>0</v>
      </c>
      <c r="M10" s="158" t="s">
        <v>22</v>
      </c>
      <c r="N10" s="149">
        <f>IF('Mthly moves'!$E$10&gt;=35674,IF('Mthly moves'!$E$10&lt;35735,N59,IF('Mthly moves'!$E$10&lt;36982,N35,IF(36982&lt;='Mthly moves'!$E$10,N23,0))),0)</f>
        <v>0</v>
      </c>
      <c r="O10" s="149">
        <f>IF('Mthly moves'!$E$10&gt;=35674,IF('Mthly moves'!$E$10&lt;35735,O59,IF('Mthly moves'!$E$10&lt;36982,O35,IF(36982&lt;='Mthly moves'!$E$10,O23,0))),0)</f>
        <v>0</v>
      </c>
      <c r="P10" s="149">
        <f>IF('Mthly moves'!$E$10&gt;=35674,IF('Mthly moves'!$E$10&lt;35735,P59,IF('Mthly moves'!$E$10&lt;36982,P35,IF(36982&lt;='Mthly moves'!$E$10,P23,0))),0)</f>
        <v>0</v>
      </c>
      <c r="Q10" s="149">
        <f>IF('Mthly moves'!$E$10&gt;=35674,IF('Mthly moves'!$E$10&lt;35735,Q59,IF('Mthly moves'!$E$10&lt;36982,Q35,IF(36982&lt;='Mthly moves'!$E$10,Q23,0))),0)</f>
        <v>0</v>
      </c>
      <c r="R10" s="365">
        <f>IF('Mthly moves'!$E$10&gt;=35674,IF('Mthly moves'!$E$10&lt;35735,R59,IF('Mthly moves'!$E$10&lt;36982,R35,IF(36982&lt;='Mthly moves'!$E$10,R23,0))),0)</f>
        <v>0</v>
      </c>
      <c r="S10" s="145" t="s">
        <v>22</v>
      </c>
      <c r="T10" s="149">
        <f>IF('Mthly moves'!$E$10&gt;=35674,IF('Mthly moves'!$E$10&lt;36982,'Level model'!B33,IF('Mthly moves'!$E$10&gt;=36982,'Level model'!B21,0)),0)</f>
        <v>0</v>
      </c>
      <c r="U10" s="149">
        <f>IF('Mthly moves'!$E$10&gt;=35674,IF('Mthly moves'!$E$10&lt;36982,'Level model'!C33,IF('Mthly moves'!$E$10&gt;=36982,'Level model'!C21,0)),0)</f>
        <v>0</v>
      </c>
      <c r="V10" s="149">
        <f>IF('Mthly moves'!$E$10&gt;=35674,IF('Mthly moves'!$E$10&lt;36982,'Level model'!D33,IF('Mthly moves'!$E$10&gt;=36982,'Level model'!D21,0)),0)</f>
        <v>0</v>
      </c>
      <c r="W10" s="149">
        <f>IF('Mthly moves'!$E$10&gt;=35674,IF('Mthly moves'!$E$10&lt;36982,'Level model'!E33,IF('Mthly moves'!$E$10&gt;=36982,'Level model'!E21,0)),0)</f>
        <v>0</v>
      </c>
      <c r="X10" s="149">
        <f>IF('Mthly moves'!$E$10&gt;=35674,IF('Mthly moves'!$E$10&lt;36982,'Level model'!F33,IF('Mthly moves'!$E$10&gt;=36982,'Level model'!F21,0)),0)</f>
        <v>0</v>
      </c>
      <c r="Y10" s="149">
        <f>IF('Mthly moves'!$E$10&gt;=35674,IF('Mthly moves'!$E$10&lt;36982,'Level model'!G33,IF('Mthly moves'!$E$10&gt;=36982,'Level model'!G21,0)),0)</f>
        <v>0</v>
      </c>
      <c r="Z10" s="149">
        <f>IF('Mthly moves'!$E$10&gt;=35674,IF('Mthly moves'!$E$10&lt;36982,'Level model'!H33,IF('Mthly moves'!$E$10&gt;=36982,'Level model'!H21,0)),0)</f>
        <v>0</v>
      </c>
      <c r="AA10" s="145"/>
      <c r="AB10" s="84" t="s">
        <v>22</v>
      </c>
      <c r="AC10" s="149">
        <f>IF('Mthly moves'!$E$10&gt;=35674,IF('Mthly moves'!$E$10&lt;36982,'Level model'!K33,IF('Mthly moves'!$E$10&gt;=36982,'Level model'!K21,0)),0)</f>
        <v>0</v>
      </c>
      <c r="AD10" s="149">
        <f>IF('Mthly moves'!$E$10&gt;=35674,IF('Mthly moves'!$E$10&lt;36982,'Level model'!L33,IF('Mthly moves'!$E$10&gt;=36982,'Level model'!L21,0)),0)</f>
        <v>0</v>
      </c>
      <c r="AE10" s="149">
        <f>IF('Mthly moves'!$E$10&gt;=35674,IF('Mthly moves'!$E$10&lt;36982,'Level model'!M33,IF('Mthly moves'!$E$10&gt;=36982,'Level model'!M21,0)),0)</f>
        <v>0</v>
      </c>
      <c r="AF10" s="149">
        <f>IF('Mthly moves'!$E$10&gt;=35674,IF('Mthly moves'!$E$10&lt;36982,'Level model'!N33,IF('Mthly moves'!$E$10&gt;=36982,'Level model'!N21,0)),0)</f>
        <v>0</v>
      </c>
      <c r="AG10" s="149">
        <f>IF('Mthly moves'!$E$10&gt;=35674,IF('Mthly moves'!$E$10&lt;36982,'Level model'!O33,IF('Mthly moves'!$E$10&gt;=36982,'Level model'!O21,0)),0)</f>
        <v>0</v>
      </c>
      <c r="AH10" s="149">
        <f>IF('Mthly moves'!$E$10&gt;=35674,IF('Mthly moves'!$E$10&lt;36982,'Level model'!P33,IF('Mthly moves'!$E$10&gt;=36982,'Level model'!P21,0)),0)</f>
        <v>0</v>
      </c>
      <c r="AI10" s="150">
        <f>IF('Mthly moves'!$E$10&gt;=35674,IF('Mthly moves'!$E$10&lt;36982,'Level model'!Q33,IF('Mthly moves'!$E$10&gt;=36982,'Level model'!Q21,0)),0)</f>
        <v>0</v>
      </c>
    </row>
    <row r="11" spans="1:35" ht="15" customHeight="1">
      <c r="A11" s="167" t="s">
        <v>23</v>
      </c>
      <c r="B11" s="149">
        <f>IF('Mthly moves'!$E$10&gt;=35674,IF('Mthly moves'!$E$10&lt;35735,B60,IF('Mthly moves'!$E$10&lt;36982,B36,IF(36982&lt;='Mthly moves'!$E$10,B24,0))),0)</f>
        <v>0</v>
      </c>
      <c r="C11" s="149">
        <f>IF('Mthly moves'!$E$10&gt;=35674,IF('Mthly moves'!$E$10&lt;35735,C60,IF('Mthly moves'!$E$10&lt;36982,C36,IF(36982&lt;='Mthly moves'!$E$10,C24,0))),0)</f>
        <v>0</v>
      </c>
      <c r="D11" s="149">
        <f>IF('Mthly moves'!$E$10&gt;=35674,IF('Mthly moves'!$E$10&lt;35735,D60,IF('Mthly moves'!$E$10&lt;36982,D36,IF(36982&lt;='Mthly moves'!$E$10,D24,0))),0)</f>
        <v>0</v>
      </c>
      <c r="E11" s="149">
        <f>IF('Mthly moves'!$E$10&gt;=35674,IF('Mthly moves'!$E$10&lt;35735,E60,IF('Mthly moves'!$E$10&lt;36982,E36,IF(36982&lt;='Mthly moves'!$E$10,E24,0))),0)</f>
        <v>0</v>
      </c>
      <c r="F11" s="365">
        <f>IF('Mthly moves'!$E$10&gt;=35674,IF('Mthly moves'!$E$10&lt;35735,F60,IF('Mthly moves'!$E$10&lt;36982,F36,IF(36982&lt;='Mthly moves'!$E$10,F24,0))),0)</f>
        <v>0</v>
      </c>
      <c r="G11" s="158" t="s">
        <v>23</v>
      </c>
      <c r="H11" s="149">
        <f>IF('Mthly moves'!$E$10&gt;=35674,IF('Mthly moves'!$E$10&lt;35735,H60,IF('Mthly moves'!$E$10&lt;36982,H36,IF(36982&lt;='Mthly moves'!$E$10,H24,0))),0)</f>
        <v>0</v>
      </c>
      <c r="I11" s="149">
        <f>IF('Mthly moves'!$E$10&gt;=35674,IF('Mthly moves'!$E$10&lt;35735,I60,IF('Mthly moves'!$E$10&lt;36982,I36,IF(36982&lt;='Mthly moves'!$E$10,I24,0))),0)</f>
        <v>0</v>
      </c>
      <c r="J11" s="149">
        <f>IF('Mthly moves'!$E$10&gt;=35674,IF('Mthly moves'!$E$10&lt;35735,J60,IF('Mthly moves'!$E$10&lt;36982,J36,IF(36982&lt;='Mthly moves'!$E$10,J24,0))),0)</f>
        <v>0</v>
      </c>
      <c r="K11" s="149">
        <f>IF('Mthly moves'!$E$10&gt;=35674,IF('Mthly moves'!$E$10&lt;35735,K60,IF('Mthly moves'!$E$10&lt;36982,K36,IF(36982&lt;='Mthly moves'!$E$10,K24,0))),0)</f>
        <v>0</v>
      </c>
      <c r="L11" s="365">
        <f>IF('Mthly moves'!$E$10&gt;=35674,IF('Mthly moves'!$E$10&lt;35735,L60,IF('Mthly moves'!$E$10&lt;36982,L36,IF(36982&lt;='Mthly moves'!$E$10,L24,0))),0)</f>
        <v>0</v>
      </c>
      <c r="M11" s="158" t="s">
        <v>23</v>
      </c>
      <c r="N11" s="149">
        <f>IF('Mthly moves'!$E$10&gt;=35674,IF('Mthly moves'!$E$10&lt;35735,N60,IF('Mthly moves'!$E$10&lt;36982,N36,IF(36982&lt;='Mthly moves'!$E$10,N24,0))),0)</f>
        <v>0</v>
      </c>
      <c r="O11" s="149">
        <f>IF('Mthly moves'!$E$10&gt;=35674,IF('Mthly moves'!$E$10&lt;35735,O60,IF('Mthly moves'!$E$10&lt;36982,O36,IF(36982&lt;='Mthly moves'!$E$10,O24,0))),0)</f>
        <v>0</v>
      </c>
      <c r="P11" s="149">
        <f>IF('Mthly moves'!$E$10&gt;=35674,IF('Mthly moves'!$E$10&lt;35735,P60,IF('Mthly moves'!$E$10&lt;36982,P36,IF(36982&lt;='Mthly moves'!$E$10,P24,0))),0)</f>
        <v>0</v>
      </c>
      <c r="Q11" s="149">
        <f>IF('Mthly moves'!$E$10&gt;=35674,IF('Mthly moves'!$E$10&lt;35735,Q60,IF('Mthly moves'!$E$10&lt;36982,Q36,IF(36982&lt;='Mthly moves'!$E$10,Q24,0))),0)</f>
        <v>0</v>
      </c>
      <c r="R11" s="365">
        <f>IF('Mthly moves'!$E$10&gt;=35674,IF('Mthly moves'!$E$10&lt;35735,R60,IF('Mthly moves'!$E$10&lt;36982,R36,IF(36982&lt;='Mthly moves'!$E$10,R24,0))),0)</f>
        <v>0</v>
      </c>
      <c r="S11" s="145" t="s">
        <v>23</v>
      </c>
      <c r="T11" s="149">
        <f>IF('Mthly moves'!$E$10&gt;=35674,IF('Mthly moves'!$E$10&lt;36982,'Level model'!B34,IF('Mthly moves'!$E$10&gt;=36982,'Level model'!B22,0)),0)</f>
        <v>0</v>
      </c>
      <c r="U11" s="149">
        <f>IF('Mthly moves'!$E$10&gt;=35674,IF('Mthly moves'!$E$10&lt;36982,'Level model'!C34,IF('Mthly moves'!$E$10&gt;=36982,'Level model'!C22,0)),0)</f>
        <v>0</v>
      </c>
      <c r="V11" s="149">
        <f>IF('Mthly moves'!$E$10&gt;=35674,IF('Mthly moves'!$E$10&lt;36982,'Level model'!D34,IF('Mthly moves'!$E$10&gt;=36982,'Level model'!D22,0)),0)</f>
        <v>0</v>
      </c>
      <c r="W11" s="149">
        <f>IF('Mthly moves'!$E$10&gt;=35674,IF('Mthly moves'!$E$10&lt;36982,'Level model'!E34,IF('Mthly moves'!$E$10&gt;=36982,'Level model'!E22,0)),0)</f>
        <v>0</v>
      </c>
      <c r="X11" s="149">
        <f>IF('Mthly moves'!$E$10&gt;=35674,IF('Mthly moves'!$E$10&lt;36982,'Level model'!F34,IF('Mthly moves'!$E$10&gt;=36982,'Level model'!F22,0)),0)</f>
        <v>0</v>
      </c>
      <c r="Y11" s="149">
        <f>IF('Mthly moves'!$E$10&gt;=35674,IF('Mthly moves'!$E$10&lt;36982,'Level model'!G34,IF('Mthly moves'!$E$10&gt;=36982,'Level model'!G22,0)),0)</f>
        <v>0</v>
      </c>
      <c r="Z11" s="149">
        <f>IF('Mthly moves'!$E$10&gt;=35674,IF('Mthly moves'!$E$10&lt;36982,'Level model'!H34,IF('Mthly moves'!$E$10&gt;=36982,'Level model'!H22,0)),0)</f>
        <v>0</v>
      </c>
      <c r="AA11" s="145"/>
      <c r="AB11" s="84" t="s">
        <v>23</v>
      </c>
      <c r="AC11" s="149">
        <f>IF('Mthly moves'!$E$10&gt;=35674,IF('Mthly moves'!$E$10&lt;36982,'Level model'!K34,IF('Mthly moves'!$E$10&gt;=36982,'Level model'!K22,0)),0)</f>
        <v>0</v>
      </c>
      <c r="AD11" s="149">
        <f>IF('Mthly moves'!$E$10&gt;=35674,IF('Mthly moves'!$E$10&lt;36982,'Level model'!L34,IF('Mthly moves'!$E$10&gt;=36982,'Level model'!L22,0)),0)</f>
        <v>0</v>
      </c>
      <c r="AE11" s="149">
        <f>IF('Mthly moves'!$E$10&gt;=35674,IF('Mthly moves'!$E$10&lt;36982,'Level model'!M34,IF('Mthly moves'!$E$10&gt;=36982,'Level model'!M22,0)),0)</f>
        <v>0</v>
      </c>
      <c r="AF11" s="149">
        <f>IF('Mthly moves'!$E$10&gt;=35674,IF('Mthly moves'!$E$10&lt;36982,'Level model'!N34,IF('Mthly moves'!$E$10&gt;=36982,'Level model'!N22,0)),0)</f>
        <v>0</v>
      </c>
      <c r="AG11" s="149">
        <f>IF('Mthly moves'!$E$10&gt;=35674,IF('Mthly moves'!$E$10&lt;36982,'Level model'!O34,IF('Mthly moves'!$E$10&gt;=36982,'Level model'!O22,0)),0)</f>
        <v>0</v>
      </c>
      <c r="AH11" s="149">
        <f>IF('Mthly moves'!$E$10&gt;=35674,IF('Mthly moves'!$E$10&lt;36982,'Level model'!P34,IF('Mthly moves'!$E$10&gt;=36982,'Level model'!P22,0)),0)</f>
        <v>0</v>
      </c>
      <c r="AI11" s="150">
        <f>IF('Mthly moves'!$E$10&gt;=35674,IF('Mthly moves'!$E$10&lt;36982,'Level model'!Q34,IF('Mthly moves'!$E$10&gt;=36982,'Level model'!Q22,0)),0)</f>
        <v>0</v>
      </c>
    </row>
    <row r="12" spans="1:35" ht="15" customHeight="1">
      <c r="A12" s="167" t="s">
        <v>24</v>
      </c>
      <c r="B12" s="149">
        <f>IF('Mthly moves'!$E$10&gt;=35674,IF('Mthly moves'!$E$10&lt;35735,B61,IF('Mthly moves'!$E$10&lt;36982,B37,IF(36982&lt;='Mthly moves'!$E$10,B25,0))),0)</f>
        <v>0</v>
      </c>
      <c r="C12" s="149">
        <f>IF('Mthly moves'!$E$10&gt;=35674,IF('Mthly moves'!$E$10&lt;35735,C61,IF('Mthly moves'!$E$10&lt;36982,C37,IF(36982&lt;='Mthly moves'!$E$10,C25,0))),0)</f>
        <v>0</v>
      </c>
      <c r="D12" s="149">
        <f>IF('Mthly moves'!$E$10&gt;=35674,IF('Mthly moves'!$E$10&lt;35735,D61,IF('Mthly moves'!$E$10&lt;36982,D37,IF(36982&lt;='Mthly moves'!$E$10,D25,0))),0)</f>
        <v>0</v>
      </c>
      <c r="E12" s="149">
        <f>IF('Mthly moves'!$E$10&gt;=35674,IF('Mthly moves'!$E$10&lt;35735,E61,IF('Mthly moves'!$E$10&lt;36982,E37,IF(36982&lt;='Mthly moves'!$E$10,E25,0))),0)</f>
        <v>0</v>
      </c>
      <c r="F12" s="365">
        <f>IF('Mthly moves'!$E$10&gt;=35674,IF('Mthly moves'!$E$10&lt;35735,F61,IF('Mthly moves'!$E$10&lt;36982,F37,IF(36982&lt;='Mthly moves'!$E$10,F25,0))),0)</f>
        <v>0</v>
      </c>
      <c r="G12" s="158" t="s">
        <v>24</v>
      </c>
      <c r="H12" s="149">
        <f>IF('Mthly moves'!$E$10&gt;=35674,IF('Mthly moves'!$E$10&lt;35735,H61,IF('Mthly moves'!$E$10&lt;36982,H37,IF(36982&lt;='Mthly moves'!$E$10,H25,0))),0)</f>
        <v>0</v>
      </c>
      <c r="I12" s="149">
        <f>IF('Mthly moves'!$E$10&gt;=35674,IF('Mthly moves'!$E$10&lt;35735,I61,IF('Mthly moves'!$E$10&lt;36982,I37,IF(36982&lt;='Mthly moves'!$E$10,I25,0))),0)</f>
        <v>0</v>
      </c>
      <c r="J12" s="149">
        <f>IF('Mthly moves'!$E$10&gt;=35674,IF('Mthly moves'!$E$10&lt;35735,J61,IF('Mthly moves'!$E$10&lt;36982,J37,IF(36982&lt;='Mthly moves'!$E$10,J25,0))),0)</f>
        <v>0</v>
      </c>
      <c r="K12" s="149">
        <f>IF('Mthly moves'!$E$10&gt;=35674,IF('Mthly moves'!$E$10&lt;35735,K61,IF('Mthly moves'!$E$10&lt;36982,K37,IF(36982&lt;='Mthly moves'!$E$10,K25,0))),0)</f>
        <v>0</v>
      </c>
      <c r="L12" s="365">
        <f>IF('Mthly moves'!$E$10&gt;=35674,IF('Mthly moves'!$E$10&lt;35735,L61,IF('Mthly moves'!$E$10&lt;36982,L37,IF(36982&lt;='Mthly moves'!$E$10,L25,0))),0)</f>
        <v>0</v>
      </c>
      <c r="M12" s="158" t="s">
        <v>24</v>
      </c>
      <c r="N12" s="149">
        <f>IF('Mthly moves'!$E$10&gt;=35674,IF('Mthly moves'!$E$10&lt;35735,N61,IF('Mthly moves'!$E$10&lt;36982,N37,IF(36982&lt;='Mthly moves'!$E$10,N25,0))),0)</f>
        <v>0</v>
      </c>
      <c r="O12" s="149">
        <f>IF('Mthly moves'!$E$10&gt;=35674,IF('Mthly moves'!$E$10&lt;35735,O61,IF('Mthly moves'!$E$10&lt;36982,O37,IF(36982&lt;='Mthly moves'!$E$10,O25,0))),0)</f>
        <v>0</v>
      </c>
      <c r="P12" s="149">
        <f>IF('Mthly moves'!$E$10&gt;=35674,IF('Mthly moves'!$E$10&lt;35735,P61,IF('Mthly moves'!$E$10&lt;36982,P37,IF(36982&lt;='Mthly moves'!$E$10,P25,0))),0)</f>
        <v>0</v>
      </c>
      <c r="Q12" s="149">
        <f>IF('Mthly moves'!$E$10&gt;=35674,IF('Mthly moves'!$E$10&lt;35735,Q61,IF('Mthly moves'!$E$10&lt;36982,Q37,IF(36982&lt;='Mthly moves'!$E$10,Q25,0))),0)</f>
        <v>0</v>
      </c>
      <c r="R12" s="365">
        <f>IF('Mthly moves'!$E$10&gt;=35674,IF('Mthly moves'!$E$10&lt;35735,R61,IF('Mthly moves'!$E$10&lt;36982,R37,IF(36982&lt;='Mthly moves'!$E$10,R25,0))),0)</f>
        <v>0</v>
      </c>
      <c r="S12" s="145" t="s">
        <v>24</v>
      </c>
      <c r="T12" s="149">
        <f>IF('Mthly moves'!$E$10&gt;=35674,IF('Mthly moves'!$E$10&lt;36982,'Level model'!B35,IF('Mthly moves'!$E$10&gt;=36982,'Level model'!B23,0)),0)</f>
        <v>0</v>
      </c>
      <c r="U12" s="149">
        <f>IF('Mthly moves'!$E$10&gt;=35674,IF('Mthly moves'!$E$10&lt;36982,'Level model'!C35,IF('Mthly moves'!$E$10&gt;=36982,'Level model'!C23,0)),0)</f>
        <v>0</v>
      </c>
      <c r="V12" s="149">
        <f>IF('Mthly moves'!$E$10&gt;=35674,IF('Mthly moves'!$E$10&lt;36982,'Level model'!D35,IF('Mthly moves'!$E$10&gt;=36982,'Level model'!D23,0)),0)</f>
        <v>0</v>
      </c>
      <c r="W12" s="149">
        <f>IF('Mthly moves'!$E$10&gt;=35674,IF('Mthly moves'!$E$10&lt;36982,'Level model'!E35,IF('Mthly moves'!$E$10&gt;=36982,'Level model'!E23,0)),0)</f>
        <v>0</v>
      </c>
      <c r="X12" s="149">
        <f>IF('Mthly moves'!$E$10&gt;=35674,IF('Mthly moves'!$E$10&lt;36982,'Level model'!F35,IF('Mthly moves'!$E$10&gt;=36982,'Level model'!F23,0)),0)</f>
        <v>0</v>
      </c>
      <c r="Y12" s="149">
        <f>IF('Mthly moves'!$E$10&gt;=35674,IF('Mthly moves'!$E$10&lt;36982,'Level model'!G35,IF('Mthly moves'!$E$10&gt;=36982,'Level model'!G23,0)),0)</f>
        <v>0</v>
      </c>
      <c r="Z12" s="149">
        <f>IF('Mthly moves'!$E$10&gt;=35674,IF('Mthly moves'!$E$10&lt;36982,'Level model'!H35,IF('Mthly moves'!$E$10&gt;=36982,'Level model'!H23,0)),0)</f>
        <v>0</v>
      </c>
      <c r="AA12" s="145"/>
      <c r="AB12" s="84" t="s">
        <v>24</v>
      </c>
      <c r="AC12" s="149">
        <f>IF('Mthly moves'!$E$10&gt;=35674,IF('Mthly moves'!$E$10&lt;36982,'Level model'!K35,IF('Mthly moves'!$E$10&gt;=36982,'Level model'!K23,0)),0)</f>
        <v>0</v>
      </c>
      <c r="AD12" s="149">
        <f>IF('Mthly moves'!$E$10&gt;=35674,IF('Mthly moves'!$E$10&lt;36982,'Level model'!L35,IF('Mthly moves'!$E$10&gt;=36982,'Level model'!L23,0)),0)</f>
        <v>0</v>
      </c>
      <c r="AE12" s="149">
        <f>IF('Mthly moves'!$E$10&gt;=35674,IF('Mthly moves'!$E$10&lt;36982,'Level model'!M35,IF('Mthly moves'!$E$10&gt;=36982,'Level model'!M23,0)),0)</f>
        <v>0</v>
      </c>
      <c r="AF12" s="149">
        <f>IF('Mthly moves'!$E$10&gt;=35674,IF('Mthly moves'!$E$10&lt;36982,'Level model'!N35,IF('Mthly moves'!$E$10&gt;=36982,'Level model'!N23,0)),0)</f>
        <v>0</v>
      </c>
      <c r="AG12" s="149">
        <f>IF('Mthly moves'!$E$10&gt;=35674,IF('Mthly moves'!$E$10&lt;36982,'Level model'!O35,IF('Mthly moves'!$E$10&gt;=36982,'Level model'!O23,0)),0)</f>
        <v>0</v>
      </c>
      <c r="AH12" s="149">
        <f>IF('Mthly moves'!$E$10&gt;=35674,IF('Mthly moves'!$E$10&lt;36982,'Level model'!P35,IF('Mthly moves'!$E$10&gt;=36982,'Level model'!P23,0)),0)</f>
        <v>0</v>
      </c>
      <c r="AI12" s="150">
        <f>IF('Mthly moves'!$E$10&gt;=35674,IF('Mthly moves'!$E$10&lt;36982,'Level model'!Q35,IF('Mthly moves'!$E$10&gt;=36982,'Level model'!Q23,0)),0)</f>
        <v>0</v>
      </c>
    </row>
    <row r="13" spans="1:35" ht="15" customHeight="1">
      <c r="A13" s="167" t="s">
        <v>25</v>
      </c>
      <c r="B13" s="149">
        <f>IF('Mthly moves'!$E$10&gt;=35674,IF('Mthly moves'!$E$10&lt;35735,B62,IF('Mthly moves'!$E$10&lt;36982,B38,IF(36982&lt;='Mthly moves'!$E$10,B26,0))),0)</f>
        <v>0</v>
      </c>
      <c r="C13" s="149">
        <f>IF('Mthly moves'!$E$10&gt;=35674,IF('Mthly moves'!$E$10&lt;35735,C62,IF('Mthly moves'!$E$10&lt;36982,C38,IF(36982&lt;='Mthly moves'!$E$10,C26,0))),0)</f>
        <v>0</v>
      </c>
      <c r="D13" s="149">
        <f>IF('Mthly moves'!$E$10&gt;=35674,IF('Mthly moves'!$E$10&lt;35735,D62,IF('Mthly moves'!$E$10&lt;36982,D38,IF(36982&lt;='Mthly moves'!$E$10,D26,0))),0)</f>
        <v>0</v>
      </c>
      <c r="E13" s="149">
        <f>IF('Mthly moves'!$E$10&gt;=35674,IF('Mthly moves'!$E$10&lt;35735,E62,IF('Mthly moves'!$E$10&lt;36982,E38,IF(36982&lt;='Mthly moves'!$E$10,E26,0))),0)</f>
        <v>0</v>
      </c>
      <c r="F13" s="365">
        <f>IF('Mthly moves'!$E$10&gt;=35674,IF('Mthly moves'!$E$10&lt;35735,F62,IF('Mthly moves'!$E$10&lt;36982,F38,IF(36982&lt;='Mthly moves'!$E$10,F26,0))),0)</f>
        <v>0</v>
      </c>
      <c r="G13" s="158" t="s">
        <v>25</v>
      </c>
      <c r="H13" s="149">
        <f>IF('Mthly moves'!$E$10&gt;=35674,IF('Mthly moves'!$E$10&lt;35735,H62,IF('Mthly moves'!$E$10&lt;36982,H38,IF(36982&lt;='Mthly moves'!$E$10,H26,0))),0)</f>
        <v>0</v>
      </c>
      <c r="I13" s="149">
        <f>IF('Mthly moves'!$E$10&gt;=35674,IF('Mthly moves'!$E$10&lt;35735,I62,IF('Mthly moves'!$E$10&lt;36982,I38,IF(36982&lt;='Mthly moves'!$E$10,I26,0))),0)</f>
        <v>0</v>
      </c>
      <c r="J13" s="149">
        <f>IF('Mthly moves'!$E$10&gt;=35674,IF('Mthly moves'!$E$10&lt;35735,J62,IF('Mthly moves'!$E$10&lt;36982,J38,IF(36982&lt;='Mthly moves'!$E$10,J26,0))),0)</f>
        <v>0</v>
      </c>
      <c r="K13" s="149">
        <f>IF('Mthly moves'!$E$10&gt;=35674,IF('Mthly moves'!$E$10&lt;35735,K62,IF('Mthly moves'!$E$10&lt;36982,K38,IF(36982&lt;='Mthly moves'!$E$10,K26,0))),0)</f>
        <v>0</v>
      </c>
      <c r="L13" s="365">
        <f>IF('Mthly moves'!$E$10&gt;=35674,IF('Mthly moves'!$E$10&lt;35735,L62,IF('Mthly moves'!$E$10&lt;36982,L38,IF(36982&lt;='Mthly moves'!$E$10,L26,0))),0)</f>
        <v>0</v>
      </c>
      <c r="M13" s="158" t="s">
        <v>25</v>
      </c>
      <c r="N13" s="149">
        <f>IF('Mthly moves'!$E$10&gt;=35674,IF('Mthly moves'!$E$10&lt;35735,N62,IF('Mthly moves'!$E$10&lt;36982,N38,IF(36982&lt;='Mthly moves'!$E$10,N26,0))),0)</f>
        <v>0</v>
      </c>
      <c r="O13" s="149">
        <f>IF('Mthly moves'!$E$10&gt;=35674,IF('Mthly moves'!$E$10&lt;35735,O62,IF('Mthly moves'!$E$10&lt;36982,O38,IF(36982&lt;='Mthly moves'!$E$10,O26,0))),0)</f>
        <v>0</v>
      </c>
      <c r="P13" s="149">
        <f>IF('Mthly moves'!$E$10&gt;=35674,IF('Mthly moves'!$E$10&lt;35735,P62,IF('Mthly moves'!$E$10&lt;36982,P38,IF(36982&lt;='Mthly moves'!$E$10,P26,0))),0)</f>
        <v>0</v>
      </c>
      <c r="Q13" s="149">
        <f>IF('Mthly moves'!$E$10&gt;=35674,IF('Mthly moves'!$E$10&lt;35735,Q62,IF('Mthly moves'!$E$10&lt;36982,Q38,IF(36982&lt;='Mthly moves'!$E$10,Q26,0))),0)</f>
        <v>0</v>
      </c>
      <c r="R13" s="365">
        <f>IF('Mthly moves'!$E$10&gt;=35674,IF('Mthly moves'!$E$10&lt;35735,R62,IF('Mthly moves'!$E$10&lt;36982,R38,IF(36982&lt;='Mthly moves'!$E$10,R26,0))),0)</f>
        <v>0</v>
      </c>
      <c r="S13" s="145" t="s">
        <v>25</v>
      </c>
      <c r="T13" s="149">
        <f>IF('Mthly moves'!$E$10&gt;=35674,IF('Mthly moves'!$E$10&lt;36982,'Level model'!B36,IF('Mthly moves'!$E$10&gt;=36982,'Level model'!B24,0)),0)</f>
        <v>0</v>
      </c>
      <c r="U13" s="149">
        <f>IF('Mthly moves'!$E$10&gt;=35674,IF('Mthly moves'!$E$10&lt;36982,'Level model'!C36,IF('Mthly moves'!$E$10&gt;=36982,'Level model'!C24,0)),0)</f>
        <v>0</v>
      </c>
      <c r="V13" s="149">
        <f>IF('Mthly moves'!$E$10&gt;=35674,IF('Mthly moves'!$E$10&lt;36982,'Level model'!D36,IF('Mthly moves'!$E$10&gt;=36982,'Level model'!D24,0)),0)</f>
        <v>0</v>
      </c>
      <c r="W13" s="149">
        <f>IF('Mthly moves'!$E$10&gt;=35674,IF('Mthly moves'!$E$10&lt;36982,'Level model'!E36,IF('Mthly moves'!$E$10&gt;=36982,'Level model'!E24,0)),0)</f>
        <v>0</v>
      </c>
      <c r="X13" s="149">
        <f>IF('Mthly moves'!$E$10&gt;=35674,IF('Mthly moves'!$E$10&lt;36982,'Level model'!F36,IF('Mthly moves'!$E$10&gt;=36982,'Level model'!F24,0)),0)</f>
        <v>0</v>
      </c>
      <c r="Y13" s="149">
        <f>IF('Mthly moves'!$E$10&gt;=35674,IF('Mthly moves'!$E$10&lt;36982,'Level model'!G36,IF('Mthly moves'!$E$10&gt;=36982,'Level model'!G24,0)),0)</f>
        <v>0</v>
      </c>
      <c r="Z13" s="149">
        <f>IF('Mthly moves'!$E$10&gt;=35674,IF('Mthly moves'!$E$10&lt;36982,'Level model'!H36,IF('Mthly moves'!$E$10&gt;=36982,'Level model'!H24,0)),0)</f>
        <v>0</v>
      </c>
      <c r="AA13" s="145"/>
      <c r="AB13" s="84" t="s">
        <v>25</v>
      </c>
      <c r="AC13" s="149">
        <f>IF('Mthly moves'!$E$10&gt;=35674,IF('Mthly moves'!$E$10&lt;36982,'Level model'!K36,IF('Mthly moves'!$E$10&gt;=36982,'Level model'!K24,0)),0)</f>
        <v>0</v>
      </c>
      <c r="AD13" s="149">
        <f>IF('Mthly moves'!$E$10&gt;=35674,IF('Mthly moves'!$E$10&lt;36982,'Level model'!L36,IF('Mthly moves'!$E$10&gt;=36982,'Level model'!L24,0)),0)</f>
        <v>0</v>
      </c>
      <c r="AE13" s="149">
        <f>IF('Mthly moves'!$E$10&gt;=35674,IF('Mthly moves'!$E$10&lt;36982,'Level model'!M36,IF('Mthly moves'!$E$10&gt;=36982,'Level model'!M24,0)),0)</f>
        <v>0</v>
      </c>
      <c r="AF13" s="149">
        <f>IF('Mthly moves'!$E$10&gt;=35674,IF('Mthly moves'!$E$10&lt;36982,'Level model'!N36,IF('Mthly moves'!$E$10&gt;=36982,'Level model'!N24,0)),0)</f>
        <v>0</v>
      </c>
      <c r="AG13" s="149">
        <f>IF('Mthly moves'!$E$10&gt;=35674,IF('Mthly moves'!$E$10&lt;36982,'Level model'!O36,IF('Mthly moves'!$E$10&gt;=36982,'Level model'!O24,0)),0)</f>
        <v>0</v>
      </c>
      <c r="AH13" s="149">
        <f>IF('Mthly moves'!$E$10&gt;=35674,IF('Mthly moves'!$E$10&lt;36982,'Level model'!P36,IF('Mthly moves'!$E$10&gt;=36982,'Level model'!P24,0)),0)</f>
        <v>0</v>
      </c>
      <c r="AI13" s="150">
        <f>IF('Mthly moves'!$E$10&gt;=35674,IF('Mthly moves'!$E$10&lt;36982,'Level model'!Q36,IF('Mthly moves'!$E$10&gt;=36982,'Level model'!Q24,0)),0)</f>
        <v>0</v>
      </c>
    </row>
    <row r="14" spans="1:35" ht="15" customHeight="1">
      <c r="A14" s="167" t="s">
        <v>26</v>
      </c>
      <c r="B14" s="149">
        <f>IF('Mthly moves'!$E$10&gt;=35674,IF('Mthly moves'!$E$10&lt;35735,B63,IF('Mthly moves'!$E$10&lt;36982,B39,IF(36982&lt;='Mthly moves'!$E$10,B27,0))),0)</f>
        <v>0</v>
      </c>
      <c r="C14" s="149">
        <f>IF('Mthly moves'!$E$10&gt;=35674,IF('Mthly moves'!$E$10&lt;35735,C63,IF('Mthly moves'!$E$10&lt;36982,C39,IF(36982&lt;='Mthly moves'!$E$10,C27,0))),0)</f>
        <v>0</v>
      </c>
      <c r="D14" s="149">
        <f>IF('Mthly moves'!$E$10&gt;=35674,IF('Mthly moves'!$E$10&lt;35735,D63,IF('Mthly moves'!$E$10&lt;36982,D39,IF(36982&lt;='Mthly moves'!$E$10,D27,0))),0)</f>
        <v>0</v>
      </c>
      <c r="E14" s="149">
        <f>IF('Mthly moves'!$E$10&gt;=35674,IF('Mthly moves'!$E$10&lt;35735,E63,IF('Mthly moves'!$E$10&lt;36982,E39,IF(36982&lt;='Mthly moves'!$E$10,E27,0))),0)</f>
        <v>0</v>
      </c>
      <c r="F14" s="365">
        <f>IF('Mthly moves'!$E$10&gt;=35674,IF('Mthly moves'!$E$10&lt;35735,F63,IF('Mthly moves'!$E$10&lt;36982,F39,IF(36982&lt;='Mthly moves'!$E$10,F27,0))),0)</f>
        <v>0</v>
      </c>
      <c r="G14" s="158" t="s">
        <v>26</v>
      </c>
      <c r="H14" s="149">
        <f>IF('Mthly moves'!$E$10&gt;=35674,IF('Mthly moves'!$E$10&lt;35735,H63,IF('Mthly moves'!$E$10&lt;36982,H39,IF(36982&lt;='Mthly moves'!$E$10,H27,0))),0)</f>
        <v>0</v>
      </c>
      <c r="I14" s="149">
        <f>IF('Mthly moves'!$E$10&gt;=35674,IF('Mthly moves'!$E$10&lt;35735,I63,IF('Mthly moves'!$E$10&lt;36982,I39,IF(36982&lt;='Mthly moves'!$E$10,I27,0))),0)</f>
        <v>0</v>
      </c>
      <c r="J14" s="149">
        <f>IF('Mthly moves'!$E$10&gt;=35674,IF('Mthly moves'!$E$10&lt;35735,J63,IF('Mthly moves'!$E$10&lt;36982,J39,IF(36982&lt;='Mthly moves'!$E$10,J27,0))),0)</f>
        <v>0</v>
      </c>
      <c r="K14" s="149">
        <f>IF('Mthly moves'!$E$10&gt;=35674,IF('Mthly moves'!$E$10&lt;35735,K63,IF('Mthly moves'!$E$10&lt;36982,K39,IF(36982&lt;='Mthly moves'!$E$10,K27,0))),0)</f>
        <v>0</v>
      </c>
      <c r="L14" s="365">
        <f>IF('Mthly moves'!$E$10&gt;=35674,IF('Mthly moves'!$E$10&lt;35735,L63,IF('Mthly moves'!$E$10&lt;36982,L39,IF(36982&lt;='Mthly moves'!$E$10,L27,0))),0)</f>
        <v>0</v>
      </c>
      <c r="M14" s="158" t="s">
        <v>26</v>
      </c>
      <c r="N14" s="149">
        <f>IF('Mthly moves'!$E$10&gt;=35674,IF('Mthly moves'!$E$10&lt;35735,N63,IF('Mthly moves'!$E$10&lt;36982,N39,IF(36982&lt;='Mthly moves'!$E$10,N27,0))),0)</f>
        <v>0</v>
      </c>
      <c r="O14" s="149">
        <f>IF('Mthly moves'!$E$10&gt;=35674,IF('Mthly moves'!$E$10&lt;35735,O63,IF('Mthly moves'!$E$10&lt;36982,O39,IF(36982&lt;='Mthly moves'!$E$10,O27,0))),0)</f>
        <v>0</v>
      </c>
      <c r="P14" s="149">
        <f>IF('Mthly moves'!$E$10&gt;=35674,IF('Mthly moves'!$E$10&lt;35735,P63,IF('Mthly moves'!$E$10&lt;36982,P39,IF(36982&lt;='Mthly moves'!$E$10,P27,0))),0)</f>
        <v>0</v>
      </c>
      <c r="Q14" s="149">
        <f>IF('Mthly moves'!$E$10&gt;=35674,IF('Mthly moves'!$E$10&lt;35735,Q63,IF('Mthly moves'!$E$10&lt;36982,Q39,IF(36982&lt;='Mthly moves'!$E$10,Q27,0))),0)</f>
        <v>0</v>
      </c>
      <c r="R14" s="365">
        <f>IF('Mthly moves'!$E$10&gt;=35674,IF('Mthly moves'!$E$10&lt;35735,R63,IF('Mthly moves'!$E$10&lt;36982,R39,IF(36982&lt;='Mthly moves'!$E$10,R27,0))),0)</f>
        <v>0</v>
      </c>
      <c r="S14" s="145" t="s">
        <v>26</v>
      </c>
      <c r="T14" s="149">
        <f>IF('Mthly moves'!$E$10&gt;=35674,IF('Mthly moves'!$E$10&lt;36982,'Level model'!B37,IF('Mthly moves'!$E$10&gt;=36982,'Level model'!B25,0)),0)</f>
        <v>0</v>
      </c>
      <c r="U14" s="149">
        <f>IF('Mthly moves'!$E$10&gt;=35674,IF('Mthly moves'!$E$10&lt;36982,'Level model'!C37,IF('Mthly moves'!$E$10&gt;=36982,'Level model'!C25,0)),0)</f>
        <v>0</v>
      </c>
      <c r="V14" s="149">
        <f>IF('Mthly moves'!$E$10&gt;=35674,IF('Mthly moves'!$E$10&lt;36982,'Level model'!D37,IF('Mthly moves'!$E$10&gt;=36982,'Level model'!D25,0)),0)</f>
        <v>0</v>
      </c>
      <c r="W14" s="149">
        <f>IF('Mthly moves'!$E$10&gt;=35674,IF('Mthly moves'!$E$10&lt;36982,'Level model'!E37,IF('Mthly moves'!$E$10&gt;=36982,'Level model'!E25,0)),0)</f>
        <v>0</v>
      </c>
      <c r="X14" s="149">
        <f>IF('Mthly moves'!$E$10&gt;=35674,IF('Mthly moves'!$E$10&lt;36982,'Level model'!F37,IF('Mthly moves'!$E$10&gt;=36982,'Level model'!F25,0)),0)</f>
        <v>0</v>
      </c>
      <c r="Y14" s="149">
        <f>IF('Mthly moves'!$E$10&gt;=35674,IF('Mthly moves'!$E$10&lt;36982,'Level model'!G37,IF('Mthly moves'!$E$10&gt;=36982,'Level model'!G25,0)),0)</f>
        <v>0</v>
      </c>
      <c r="Z14" s="149">
        <f>IF('Mthly moves'!$E$10&gt;=35674,IF('Mthly moves'!$E$10&lt;36982,'Level model'!H37,IF('Mthly moves'!$E$10&gt;=36982,'Level model'!H25,0)),0)</f>
        <v>0</v>
      </c>
      <c r="AA14" s="145"/>
      <c r="AB14" s="84" t="s">
        <v>26</v>
      </c>
      <c r="AC14" s="149">
        <f>IF('Mthly moves'!$E$10&gt;=35674,IF('Mthly moves'!$E$10&lt;36982,'Level model'!K37,IF('Mthly moves'!$E$10&gt;=36982,'Level model'!K25,0)),0)</f>
        <v>0</v>
      </c>
      <c r="AD14" s="149">
        <f>IF('Mthly moves'!$E$10&gt;=35674,IF('Mthly moves'!$E$10&lt;36982,'Level model'!L37,IF('Mthly moves'!$E$10&gt;=36982,'Level model'!L25,0)),0)</f>
        <v>0</v>
      </c>
      <c r="AE14" s="149">
        <f>IF('Mthly moves'!$E$10&gt;=35674,IF('Mthly moves'!$E$10&lt;36982,'Level model'!M37,IF('Mthly moves'!$E$10&gt;=36982,'Level model'!M25,0)),0)</f>
        <v>0</v>
      </c>
      <c r="AF14" s="149">
        <f>IF('Mthly moves'!$E$10&gt;=35674,IF('Mthly moves'!$E$10&lt;36982,'Level model'!N37,IF('Mthly moves'!$E$10&gt;=36982,'Level model'!N25,0)),0)</f>
        <v>0</v>
      </c>
      <c r="AG14" s="149">
        <f>IF('Mthly moves'!$E$10&gt;=35674,IF('Mthly moves'!$E$10&lt;36982,'Level model'!O37,IF('Mthly moves'!$E$10&gt;=36982,'Level model'!O25,0)),0)</f>
        <v>0</v>
      </c>
      <c r="AH14" s="149">
        <f>IF('Mthly moves'!$E$10&gt;=35674,IF('Mthly moves'!$E$10&lt;36982,'Level model'!P37,IF('Mthly moves'!$E$10&gt;=36982,'Level model'!P25,0)),0)</f>
        <v>0</v>
      </c>
      <c r="AI14" s="150">
        <f>IF('Mthly moves'!$E$10&gt;=35674,IF('Mthly moves'!$E$10&lt;36982,'Level model'!Q37,IF('Mthly moves'!$E$10&gt;=36982,'Level model'!Q25,0)),0)</f>
        <v>0</v>
      </c>
    </row>
    <row r="15" spans="1:35" ht="15" customHeight="1">
      <c r="A15" s="167" t="s">
        <v>27</v>
      </c>
      <c r="B15" s="149">
        <f>IF('Mthly moves'!$E$10&gt;=35674,IF('Mthly moves'!$E$10&lt;35735,B64,IF('Mthly moves'!$E$10&lt;36982,B40,IF(36982&lt;='Mthly moves'!$E$10,B28,0))),0)</f>
        <v>0</v>
      </c>
      <c r="C15" s="149">
        <f>IF('Mthly moves'!$E$10&gt;=35674,IF('Mthly moves'!$E$10&lt;35735,C64,IF('Mthly moves'!$E$10&lt;36982,C40,IF(36982&lt;='Mthly moves'!$E$10,C28,0))),0)</f>
        <v>0</v>
      </c>
      <c r="D15" s="149">
        <f>IF('Mthly moves'!$E$10&gt;=35674,IF('Mthly moves'!$E$10&lt;35735,D64,IF('Mthly moves'!$E$10&lt;36982,D40,IF(36982&lt;='Mthly moves'!$E$10,D28,0))),0)</f>
        <v>0</v>
      </c>
      <c r="E15" s="149">
        <f>IF('Mthly moves'!$E$10&gt;=35674,IF('Mthly moves'!$E$10&lt;35735,E64,IF('Mthly moves'!$E$10&lt;36982,E40,IF(36982&lt;='Mthly moves'!$E$10,E28,0))),0)</f>
        <v>0</v>
      </c>
      <c r="F15" s="365">
        <f>IF('Mthly moves'!$E$10&gt;=35674,IF('Mthly moves'!$E$10&lt;35735,F64,IF('Mthly moves'!$E$10&lt;36982,F40,IF(36982&lt;='Mthly moves'!$E$10,F28,0))),0)</f>
        <v>0</v>
      </c>
      <c r="G15" s="158" t="s">
        <v>27</v>
      </c>
      <c r="H15" s="149">
        <f>IF('Mthly moves'!$E$10&gt;=35674,IF('Mthly moves'!$E$10&lt;35735,H64,IF('Mthly moves'!$E$10&lt;36982,H40,IF(36982&lt;='Mthly moves'!$E$10,H28,0))),0)</f>
        <v>0</v>
      </c>
      <c r="I15" s="149">
        <f>IF('Mthly moves'!$E$10&gt;=35674,IF('Mthly moves'!$E$10&lt;35735,I64,IF('Mthly moves'!$E$10&lt;36982,I40,IF(36982&lt;='Mthly moves'!$E$10,I28,0))),0)</f>
        <v>0</v>
      </c>
      <c r="J15" s="149">
        <f>IF('Mthly moves'!$E$10&gt;=35674,IF('Mthly moves'!$E$10&lt;35735,J64,IF('Mthly moves'!$E$10&lt;36982,J40,IF(36982&lt;='Mthly moves'!$E$10,J28,0))),0)</f>
        <v>0</v>
      </c>
      <c r="K15" s="149">
        <f>IF('Mthly moves'!$E$10&gt;=35674,IF('Mthly moves'!$E$10&lt;35735,K64,IF('Mthly moves'!$E$10&lt;36982,K40,IF(36982&lt;='Mthly moves'!$E$10,K28,0))),0)</f>
        <v>0</v>
      </c>
      <c r="L15" s="365">
        <f>IF('Mthly moves'!$E$10&gt;=35674,IF('Mthly moves'!$E$10&lt;35735,L64,IF('Mthly moves'!$E$10&lt;36982,L40,IF(36982&lt;='Mthly moves'!$E$10,L28,0))),0)</f>
        <v>0</v>
      </c>
      <c r="M15" s="158" t="s">
        <v>27</v>
      </c>
      <c r="N15" s="149">
        <f>IF('Mthly moves'!$E$10&gt;=35674,IF('Mthly moves'!$E$10&lt;35735,N64,IF('Mthly moves'!$E$10&lt;36982,N40,IF(36982&lt;='Mthly moves'!$E$10,N28,0))),0)</f>
        <v>0</v>
      </c>
      <c r="O15" s="149">
        <f>IF('Mthly moves'!$E$10&gt;=35674,IF('Mthly moves'!$E$10&lt;35735,O64,IF('Mthly moves'!$E$10&lt;36982,O40,IF(36982&lt;='Mthly moves'!$E$10,O28,0))),0)</f>
        <v>0</v>
      </c>
      <c r="P15" s="149">
        <f>IF('Mthly moves'!$E$10&gt;=35674,IF('Mthly moves'!$E$10&lt;35735,P64,IF('Mthly moves'!$E$10&lt;36982,P40,IF(36982&lt;='Mthly moves'!$E$10,P28,0))),0)</f>
        <v>0</v>
      </c>
      <c r="Q15" s="149">
        <f>IF('Mthly moves'!$E$10&gt;=35674,IF('Mthly moves'!$E$10&lt;35735,Q64,IF('Mthly moves'!$E$10&lt;36982,Q40,IF(36982&lt;='Mthly moves'!$E$10,Q28,0))),0)</f>
        <v>0</v>
      </c>
      <c r="R15" s="365">
        <f>IF('Mthly moves'!$E$10&gt;=35674,IF('Mthly moves'!$E$10&lt;35735,R64,IF('Mthly moves'!$E$10&lt;36982,R40,IF(36982&lt;='Mthly moves'!$E$10,R28,0))),0)</f>
        <v>0</v>
      </c>
      <c r="S15" s="145" t="s">
        <v>27</v>
      </c>
      <c r="T15" s="149">
        <f>IF('Mthly moves'!$E$10&gt;=35674,IF('Mthly moves'!$E$10&lt;36982,'Level model'!B38,IF('Mthly moves'!$E$10&gt;=36982,'Level model'!B26,0)),0)</f>
        <v>0</v>
      </c>
      <c r="U15" s="149">
        <f>IF('Mthly moves'!$E$10&gt;=35674,IF('Mthly moves'!$E$10&lt;36982,'Level model'!C38,IF('Mthly moves'!$E$10&gt;=36982,'Level model'!C26,0)),0)</f>
        <v>0</v>
      </c>
      <c r="V15" s="149">
        <f>IF('Mthly moves'!$E$10&gt;=35674,IF('Mthly moves'!$E$10&lt;36982,'Level model'!D38,IF('Mthly moves'!$E$10&gt;=36982,'Level model'!D26,0)),0)</f>
        <v>0</v>
      </c>
      <c r="W15" s="149">
        <f>IF('Mthly moves'!$E$10&gt;=35674,IF('Mthly moves'!$E$10&lt;36982,'Level model'!E38,IF('Mthly moves'!$E$10&gt;=36982,'Level model'!E26,0)),0)</f>
        <v>0</v>
      </c>
      <c r="X15" s="149">
        <f>IF('Mthly moves'!$E$10&gt;=35674,IF('Mthly moves'!$E$10&lt;36982,'Level model'!F38,IF('Mthly moves'!$E$10&gt;=36982,'Level model'!F26,0)),0)</f>
        <v>0</v>
      </c>
      <c r="Y15" s="149">
        <f>IF('Mthly moves'!$E$10&gt;=35674,IF('Mthly moves'!$E$10&lt;36982,'Level model'!G38,IF('Mthly moves'!$E$10&gt;=36982,'Level model'!G26,0)),0)</f>
        <v>0</v>
      </c>
      <c r="Z15" s="149">
        <f>IF('Mthly moves'!$E$10&gt;=35674,IF('Mthly moves'!$E$10&lt;36982,'Level model'!H38,IF('Mthly moves'!$E$10&gt;=36982,'Level model'!H26,0)),0)</f>
        <v>0</v>
      </c>
      <c r="AA15" s="145"/>
      <c r="AB15" s="84" t="s">
        <v>27</v>
      </c>
      <c r="AC15" s="149">
        <f>IF('Mthly moves'!$E$10&gt;=35674,IF('Mthly moves'!$E$10&lt;36982,'Level model'!K38,IF('Mthly moves'!$E$10&gt;=36982,'Level model'!K26,0)),0)</f>
        <v>0</v>
      </c>
      <c r="AD15" s="149">
        <f>IF('Mthly moves'!$E$10&gt;=35674,IF('Mthly moves'!$E$10&lt;36982,'Level model'!L38,IF('Mthly moves'!$E$10&gt;=36982,'Level model'!L26,0)),0)</f>
        <v>0</v>
      </c>
      <c r="AE15" s="149">
        <f>IF('Mthly moves'!$E$10&gt;=35674,IF('Mthly moves'!$E$10&lt;36982,'Level model'!M38,IF('Mthly moves'!$E$10&gt;=36982,'Level model'!M26,0)),0)</f>
        <v>0</v>
      </c>
      <c r="AF15" s="149">
        <f>IF('Mthly moves'!$E$10&gt;=35674,IF('Mthly moves'!$E$10&lt;36982,'Level model'!N38,IF('Mthly moves'!$E$10&gt;=36982,'Level model'!N26,0)),0)</f>
        <v>0</v>
      </c>
      <c r="AG15" s="149">
        <f>IF('Mthly moves'!$E$10&gt;=35674,IF('Mthly moves'!$E$10&lt;36982,'Level model'!O38,IF('Mthly moves'!$E$10&gt;=36982,'Level model'!O26,0)),0)</f>
        <v>0</v>
      </c>
      <c r="AH15" s="149">
        <f>IF('Mthly moves'!$E$10&gt;=35674,IF('Mthly moves'!$E$10&lt;36982,'Level model'!P38,IF('Mthly moves'!$E$10&gt;=36982,'Level model'!P26,0)),0)</f>
        <v>0</v>
      </c>
      <c r="AI15" s="150">
        <f>IF('Mthly moves'!$E$10&gt;=35674,IF('Mthly moves'!$E$10&lt;36982,'Level model'!Q38,IF('Mthly moves'!$E$10&gt;=36982,'Level model'!Q26,0)),0)</f>
        <v>0</v>
      </c>
    </row>
    <row r="16" spans="1:35" ht="15" customHeight="1">
      <c r="A16" s="167" t="s">
        <v>28</v>
      </c>
      <c r="B16" s="149">
        <f>IF('Mthly moves'!$E$10&gt;=35674,IF('Mthly moves'!$E$10&lt;35735,B65,IF('Mthly moves'!$E$10&lt;36982,B41,IF(36982&lt;='Mthly moves'!$E$10,B29,0))),0)</f>
        <v>0</v>
      </c>
      <c r="C16" s="149">
        <f>IF('Mthly moves'!$E$10&gt;=35674,IF('Mthly moves'!$E$10&lt;35735,C65,IF('Mthly moves'!$E$10&lt;36982,C41,IF(36982&lt;='Mthly moves'!$E$10,C29,0))),0)</f>
        <v>0</v>
      </c>
      <c r="D16" s="149">
        <f>IF('Mthly moves'!$E$10&gt;=35674,IF('Mthly moves'!$E$10&lt;35735,D65,IF('Mthly moves'!$E$10&lt;36982,D41,IF(36982&lt;='Mthly moves'!$E$10,D29,0))),0)</f>
        <v>0</v>
      </c>
      <c r="E16" s="149">
        <f>IF('Mthly moves'!$E$10&gt;=35674,IF('Mthly moves'!$E$10&lt;35735,E65,IF('Mthly moves'!$E$10&lt;36982,E41,IF(36982&lt;='Mthly moves'!$E$10,E29,0))),0)</f>
        <v>0</v>
      </c>
      <c r="F16" s="365">
        <f>IF('Mthly moves'!$E$10&gt;=35674,IF('Mthly moves'!$E$10&lt;35735,F65,IF('Mthly moves'!$E$10&lt;36982,F41,IF(36982&lt;='Mthly moves'!$E$10,F29,0))),0)</f>
        <v>0</v>
      </c>
      <c r="G16" s="158" t="s">
        <v>28</v>
      </c>
      <c r="H16" s="149">
        <f>IF('Mthly moves'!$E$10&gt;=35674,IF('Mthly moves'!$E$10&lt;35735,H65,IF('Mthly moves'!$E$10&lt;36982,H41,IF(36982&lt;='Mthly moves'!$E$10,H29,0))),0)</f>
        <v>0</v>
      </c>
      <c r="I16" s="149">
        <f>IF('Mthly moves'!$E$10&gt;=35674,IF('Mthly moves'!$E$10&lt;35735,I65,IF('Mthly moves'!$E$10&lt;36982,I41,IF(36982&lt;='Mthly moves'!$E$10,I29,0))),0)</f>
        <v>0</v>
      </c>
      <c r="J16" s="149">
        <f>IF('Mthly moves'!$E$10&gt;=35674,IF('Mthly moves'!$E$10&lt;35735,J65,IF('Mthly moves'!$E$10&lt;36982,J41,IF(36982&lt;='Mthly moves'!$E$10,J29,0))),0)</f>
        <v>0</v>
      </c>
      <c r="K16" s="149">
        <f>IF('Mthly moves'!$E$10&gt;=35674,IF('Mthly moves'!$E$10&lt;35735,K65,IF('Mthly moves'!$E$10&lt;36982,K41,IF(36982&lt;='Mthly moves'!$E$10,K29,0))),0)</f>
        <v>0</v>
      </c>
      <c r="L16" s="365">
        <f>IF('Mthly moves'!$E$10&gt;=35674,IF('Mthly moves'!$E$10&lt;35735,L65,IF('Mthly moves'!$E$10&lt;36982,L41,IF(36982&lt;='Mthly moves'!$E$10,L29,0))),0)</f>
        <v>0</v>
      </c>
      <c r="M16" s="158" t="s">
        <v>28</v>
      </c>
      <c r="N16" s="149">
        <f>IF('Mthly moves'!$E$10&gt;=35674,IF('Mthly moves'!$E$10&lt;35735,N65,IF('Mthly moves'!$E$10&lt;36982,N41,IF(36982&lt;='Mthly moves'!$E$10,N29,0))),0)</f>
        <v>0</v>
      </c>
      <c r="O16" s="149">
        <f>IF('Mthly moves'!$E$10&gt;=35674,IF('Mthly moves'!$E$10&lt;35735,O65,IF('Mthly moves'!$E$10&lt;36982,O41,IF(36982&lt;='Mthly moves'!$E$10,O29,0))),0)</f>
        <v>0</v>
      </c>
      <c r="P16" s="149">
        <f>IF('Mthly moves'!$E$10&gt;=35674,IF('Mthly moves'!$E$10&lt;35735,P65,IF('Mthly moves'!$E$10&lt;36982,P41,IF(36982&lt;='Mthly moves'!$E$10,P29,0))),0)</f>
        <v>0</v>
      </c>
      <c r="Q16" s="149">
        <f>IF('Mthly moves'!$E$10&gt;=35674,IF('Mthly moves'!$E$10&lt;35735,Q65,IF('Mthly moves'!$E$10&lt;36982,Q41,IF(36982&lt;='Mthly moves'!$E$10,Q29,0))),0)</f>
        <v>0</v>
      </c>
      <c r="R16" s="365">
        <f>IF('Mthly moves'!$E$10&gt;=35674,IF('Mthly moves'!$E$10&lt;35735,R65,IF('Mthly moves'!$E$10&lt;36982,R41,IF(36982&lt;='Mthly moves'!$E$10,R29,0))),0)</f>
        <v>0</v>
      </c>
      <c r="S16" s="145" t="s">
        <v>28</v>
      </c>
      <c r="T16" s="149">
        <f>IF('Mthly moves'!$E$10&gt;=35674,IF('Mthly moves'!$E$10&lt;36982,'Level model'!B39,IF('Mthly moves'!$E$10&gt;=36982,'Level model'!B27,0)),0)</f>
        <v>0</v>
      </c>
      <c r="U16" s="149">
        <f>IF('Mthly moves'!$E$10&gt;=35674,IF('Mthly moves'!$E$10&lt;36982,'Level model'!C39,IF('Mthly moves'!$E$10&gt;=36982,'Level model'!C27,0)),0)</f>
        <v>0</v>
      </c>
      <c r="V16" s="149">
        <f>IF('Mthly moves'!$E$10&gt;=35674,IF('Mthly moves'!$E$10&lt;36982,'Level model'!D39,IF('Mthly moves'!$E$10&gt;=36982,'Level model'!D27,0)),0)</f>
        <v>0</v>
      </c>
      <c r="W16" s="149">
        <f>IF('Mthly moves'!$E$10&gt;=35674,IF('Mthly moves'!$E$10&lt;36982,'Level model'!E39,IF('Mthly moves'!$E$10&gt;=36982,'Level model'!E27,0)),0)</f>
        <v>0</v>
      </c>
      <c r="X16" s="149">
        <f>IF('Mthly moves'!$E$10&gt;=35674,IF('Mthly moves'!$E$10&lt;36982,'Level model'!F39,IF('Mthly moves'!$E$10&gt;=36982,'Level model'!F27,0)),0)</f>
        <v>0</v>
      </c>
      <c r="Y16" s="149">
        <f>IF('Mthly moves'!$E$10&gt;=35674,IF('Mthly moves'!$E$10&lt;36982,'Level model'!G39,IF('Mthly moves'!$E$10&gt;=36982,'Level model'!G27,0)),0)</f>
        <v>0</v>
      </c>
      <c r="Z16" s="149">
        <f>IF('Mthly moves'!$E$10&gt;=35674,IF('Mthly moves'!$E$10&lt;36982,'Level model'!H39,IF('Mthly moves'!$E$10&gt;=36982,'Level model'!H27,0)),0)</f>
        <v>0</v>
      </c>
      <c r="AA16" s="145"/>
      <c r="AB16" s="84" t="s">
        <v>28</v>
      </c>
      <c r="AC16" s="149">
        <f>IF('Mthly moves'!$E$10&gt;=35674,IF('Mthly moves'!$E$10&lt;36982,'Level model'!K39,IF('Mthly moves'!$E$10&gt;=36982,'Level model'!K27,0)),0)</f>
        <v>0</v>
      </c>
      <c r="AD16" s="149">
        <f>IF('Mthly moves'!$E$10&gt;=35674,IF('Mthly moves'!$E$10&lt;36982,'Level model'!L39,IF('Mthly moves'!$E$10&gt;=36982,'Level model'!L27,0)),0)</f>
        <v>0</v>
      </c>
      <c r="AE16" s="149">
        <f>IF('Mthly moves'!$E$10&gt;=35674,IF('Mthly moves'!$E$10&lt;36982,'Level model'!M39,IF('Mthly moves'!$E$10&gt;=36982,'Level model'!M27,0)),0)</f>
        <v>0</v>
      </c>
      <c r="AF16" s="149">
        <f>IF('Mthly moves'!$E$10&gt;=35674,IF('Mthly moves'!$E$10&lt;36982,'Level model'!N39,IF('Mthly moves'!$E$10&gt;=36982,'Level model'!N27,0)),0)</f>
        <v>0</v>
      </c>
      <c r="AG16" s="149">
        <f>IF('Mthly moves'!$E$10&gt;=35674,IF('Mthly moves'!$E$10&lt;36982,'Level model'!O39,IF('Mthly moves'!$E$10&gt;=36982,'Level model'!O27,0)),0)</f>
        <v>0</v>
      </c>
      <c r="AH16" s="149">
        <f>IF('Mthly moves'!$E$10&gt;=35674,IF('Mthly moves'!$E$10&lt;36982,'Level model'!P39,IF('Mthly moves'!$E$10&gt;=36982,'Level model'!P27,0)),0)</f>
        <v>0</v>
      </c>
      <c r="AI16" s="150">
        <f>IF('Mthly moves'!$E$10&gt;=35674,IF('Mthly moves'!$E$10&lt;36982,'Level model'!Q39,IF('Mthly moves'!$E$10&gt;=36982,'Level model'!Q27,0)),0)</f>
        <v>0</v>
      </c>
    </row>
    <row r="17" spans="1:35" ht="15" customHeight="1">
      <c r="A17" s="167" t="s">
        <v>29</v>
      </c>
      <c r="B17" s="149">
        <f>IF('Mthly moves'!$E$10&gt;=35674,IF('Mthly moves'!$E$10&lt;35735,B66,IF('Mthly moves'!$E$10&lt;36982,B42,IF(36982&lt;='Mthly moves'!$E$10,B30,0))),0)</f>
        <v>0</v>
      </c>
      <c r="C17" s="149">
        <f>IF('Mthly moves'!$E$10&gt;=35674,IF('Mthly moves'!$E$10&lt;35735,C66,IF('Mthly moves'!$E$10&lt;36982,C42,IF(36982&lt;='Mthly moves'!$E$10,C30,0))),0)</f>
        <v>0</v>
      </c>
      <c r="D17" s="149">
        <f>IF('Mthly moves'!$E$10&gt;=35674,IF('Mthly moves'!$E$10&lt;35735,D66,IF('Mthly moves'!$E$10&lt;36982,D42,IF(36982&lt;='Mthly moves'!$E$10,D30,0))),0)</f>
        <v>0</v>
      </c>
      <c r="E17" s="149">
        <f>IF('Mthly moves'!$E$10&gt;=35674,IF('Mthly moves'!$E$10&lt;35735,E66,IF('Mthly moves'!$E$10&lt;36982,E42,IF(36982&lt;='Mthly moves'!$E$10,E30,0))),0)</f>
        <v>0</v>
      </c>
      <c r="F17" s="365">
        <f>IF('Mthly moves'!$E$10&gt;=35674,IF('Mthly moves'!$E$10&lt;35735,F66,IF('Mthly moves'!$E$10&lt;36982,F42,IF(36982&lt;='Mthly moves'!$E$10,F30,0))),0)</f>
        <v>0</v>
      </c>
      <c r="G17" s="158" t="s">
        <v>29</v>
      </c>
      <c r="H17" s="149">
        <f>IF('Mthly moves'!$E$10&gt;=35674,IF('Mthly moves'!$E$10&lt;35735,H66,IF('Mthly moves'!$E$10&lt;36982,H42,IF(36982&lt;='Mthly moves'!$E$10,H30,0))),0)</f>
        <v>0</v>
      </c>
      <c r="I17" s="149">
        <f>IF('Mthly moves'!$E$10&gt;=35674,IF('Mthly moves'!$E$10&lt;35735,I66,IF('Mthly moves'!$E$10&lt;36982,I42,IF(36982&lt;='Mthly moves'!$E$10,I30,0))),0)</f>
        <v>0</v>
      </c>
      <c r="J17" s="149">
        <f>IF('Mthly moves'!$E$10&gt;=35674,IF('Mthly moves'!$E$10&lt;35735,J66,IF('Mthly moves'!$E$10&lt;36982,J42,IF(36982&lt;='Mthly moves'!$E$10,J30,0))),0)</f>
        <v>0</v>
      </c>
      <c r="K17" s="149">
        <f>IF('Mthly moves'!$E$10&gt;=35674,IF('Mthly moves'!$E$10&lt;35735,K66,IF('Mthly moves'!$E$10&lt;36982,K42,IF(36982&lt;='Mthly moves'!$E$10,K30,0))),0)</f>
        <v>0</v>
      </c>
      <c r="L17" s="365">
        <f>IF('Mthly moves'!$E$10&gt;=35674,IF('Mthly moves'!$E$10&lt;35735,L66,IF('Mthly moves'!$E$10&lt;36982,L42,IF(36982&lt;='Mthly moves'!$E$10,L30,0))),0)</f>
        <v>0</v>
      </c>
      <c r="M17" s="158" t="s">
        <v>29</v>
      </c>
      <c r="N17" s="149">
        <f>IF('Mthly moves'!$E$10&gt;=35674,IF('Mthly moves'!$E$10&lt;35735,N66,IF('Mthly moves'!$E$10&lt;36982,N42,IF(36982&lt;='Mthly moves'!$E$10,N30,0))),0)</f>
        <v>0</v>
      </c>
      <c r="O17" s="149">
        <f>IF('Mthly moves'!$E$10&gt;=35674,IF('Mthly moves'!$E$10&lt;35735,O66,IF('Mthly moves'!$E$10&lt;36982,O42,IF(36982&lt;='Mthly moves'!$E$10,O30,0))),0)</f>
        <v>0</v>
      </c>
      <c r="P17" s="149">
        <f>IF('Mthly moves'!$E$10&gt;=35674,IF('Mthly moves'!$E$10&lt;35735,P66,IF('Mthly moves'!$E$10&lt;36982,P42,IF(36982&lt;='Mthly moves'!$E$10,P30,0))),0)</f>
        <v>0</v>
      </c>
      <c r="Q17" s="149">
        <f>IF('Mthly moves'!$E$10&gt;=35674,IF('Mthly moves'!$E$10&lt;35735,Q66,IF('Mthly moves'!$E$10&lt;36982,Q42,IF(36982&lt;='Mthly moves'!$E$10,Q30,0))),0)</f>
        <v>0</v>
      </c>
      <c r="R17" s="365">
        <f>IF('Mthly moves'!$E$10&gt;=35674,IF('Mthly moves'!$E$10&lt;35735,R66,IF('Mthly moves'!$E$10&lt;36982,R42,IF(36982&lt;='Mthly moves'!$E$10,R30,0))),0)</f>
        <v>0</v>
      </c>
      <c r="S17" s="145" t="s">
        <v>29</v>
      </c>
      <c r="T17" s="149">
        <f>IF('Mthly moves'!$E$10&gt;=35674,IF('Mthly moves'!$E$10&lt;36982,'Level model'!B40,IF('Mthly moves'!$E$10&gt;=36982,'Level model'!B28,0)),0)</f>
        <v>0</v>
      </c>
      <c r="U17" s="149">
        <f>IF('Mthly moves'!$E$10&gt;=35674,IF('Mthly moves'!$E$10&lt;36982,'Level model'!C40,IF('Mthly moves'!$E$10&gt;=36982,'Level model'!C28,0)),0)</f>
        <v>0</v>
      </c>
      <c r="V17" s="149">
        <f>IF('Mthly moves'!$E$10&gt;=35674,IF('Mthly moves'!$E$10&lt;36982,'Level model'!D40,IF('Mthly moves'!$E$10&gt;=36982,'Level model'!D28,0)),0)</f>
        <v>0</v>
      </c>
      <c r="W17" s="149">
        <f>IF('Mthly moves'!$E$10&gt;=35674,IF('Mthly moves'!$E$10&lt;36982,'Level model'!E40,IF('Mthly moves'!$E$10&gt;=36982,'Level model'!E28,0)),0)</f>
        <v>0</v>
      </c>
      <c r="X17" s="149">
        <f>IF('Mthly moves'!$E$10&gt;=35674,IF('Mthly moves'!$E$10&lt;36982,'Level model'!F40,IF('Mthly moves'!$E$10&gt;=36982,'Level model'!F28,0)),0)</f>
        <v>0</v>
      </c>
      <c r="Y17" s="149">
        <f>IF('Mthly moves'!$E$10&gt;=35674,IF('Mthly moves'!$E$10&lt;36982,'Level model'!G40,IF('Mthly moves'!$E$10&gt;=36982,'Level model'!G28,0)),0)</f>
        <v>0</v>
      </c>
      <c r="Z17" s="149">
        <f>IF('Mthly moves'!$E$10&gt;=35674,IF('Mthly moves'!$E$10&lt;36982,'Level model'!H40,IF('Mthly moves'!$E$10&gt;=36982,'Level model'!H28,0)),0)</f>
        <v>0</v>
      </c>
      <c r="AA17" s="145"/>
      <c r="AB17" s="84" t="s">
        <v>29</v>
      </c>
      <c r="AC17" s="149">
        <f>IF('Mthly moves'!$E$10&gt;=35674,IF('Mthly moves'!$E$10&lt;36982,'Level model'!K40,IF('Mthly moves'!$E$10&gt;=36982,'Level model'!K28,0)),0)</f>
        <v>0</v>
      </c>
      <c r="AD17" s="149">
        <f>IF('Mthly moves'!$E$10&gt;=35674,IF('Mthly moves'!$E$10&lt;36982,'Level model'!L40,IF('Mthly moves'!$E$10&gt;=36982,'Level model'!L28,0)),0)</f>
        <v>0</v>
      </c>
      <c r="AE17" s="149">
        <f>IF('Mthly moves'!$E$10&gt;=35674,IF('Mthly moves'!$E$10&lt;36982,'Level model'!M40,IF('Mthly moves'!$E$10&gt;=36982,'Level model'!M28,0)),0)</f>
        <v>0</v>
      </c>
      <c r="AF17" s="149">
        <f>IF('Mthly moves'!$E$10&gt;=35674,IF('Mthly moves'!$E$10&lt;36982,'Level model'!N40,IF('Mthly moves'!$E$10&gt;=36982,'Level model'!N28,0)),0)</f>
        <v>0</v>
      </c>
      <c r="AG17" s="149">
        <f>IF('Mthly moves'!$E$10&gt;=35674,IF('Mthly moves'!$E$10&lt;36982,'Level model'!O40,IF('Mthly moves'!$E$10&gt;=36982,'Level model'!O28,0)),0)</f>
        <v>0</v>
      </c>
      <c r="AH17" s="149">
        <f>IF('Mthly moves'!$E$10&gt;=35674,IF('Mthly moves'!$E$10&lt;36982,'Level model'!P40,IF('Mthly moves'!$E$10&gt;=36982,'Level model'!P28,0)),0)</f>
        <v>0</v>
      </c>
      <c r="AI17" s="150">
        <f>IF('Mthly moves'!$E$10&gt;=35674,IF('Mthly moves'!$E$10&lt;36982,'Level model'!Q40,IF('Mthly moves'!$E$10&gt;=36982,'Level model'!Q28,0)),0)</f>
        <v>0</v>
      </c>
    </row>
    <row r="18" spans="1:35" ht="12.75">
      <c r="A18" s="159" t="s">
        <v>30</v>
      </c>
      <c r="B18" s="149">
        <f>IF('Mthly moves'!$E$10&gt;=35674,IF('Mthly moves'!$E$10&lt;35735,B67,IF('Mthly moves'!$E$10&lt;36982,B43,IF(36982&lt;='Mthly moves'!$E$10,B31,0))),0)</f>
        <v>0</v>
      </c>
      <c r="C18" s="149">
        <f>IF('Mthly moves'!$E$10&gt;=35674,IF('Mthly moves'!$E$10&lt;35735,C67,IF('Mthly moves'!$E$10&lt;36982,C43,IF(36982&lt;='Mthly moves'!$E$10,C31,0))),0)</f>
        <v>0</v>
      </c>
      <c r="D18" s="149">
        <f>IF('Mthly moves'!$E$10&gt;=35674,IF('Mthly moves'!$E$10&lt;35735,D67,IF('Mthly moves'!$E$10&lt;36982,D43,IF(36982&lt;='Mthly moves'!$E$10,D31,0))),0)</f>
        <v>0</v>
      </c>
      <c r="E18" s="149">
        <f>IF('Mthly moves'!$E$10&gt;=35674,IF('Mthly moves'!$E$10&lt;35735,E67,IF('Mthly moves'!$E$10&lt;36982,E43,IF(36982&lt;='Mthly moves'!$E$10,E31,0))),0)</f>
        <v>0</v>
      </c>
      <c r="F18" s="365">
        <f>IF('Mthly moves'!$E$10&gt;=35674,IF('Mthly moves'!$E$10&lt;35735,F67,IF('Mthly moves'!$E$10&lt;36982,F43,IF(36982&lt;='Mthly moves'!$E$10,F31,0))),0)</f>
        <v>0</v>
      </c>
      <c r="G18" s="159" t="s">
        <v>30</v>
      </c>
      <c r="H18" s="149">
        <f>IF('Mthly moves'!$E$10&gt;=35674,IF('Mthly moves'!$E$10&lt;35735,H67,IF('Mthly moves'!$E$10&lt;36982,H43,IF(36982&lt;='Mthly moves'!$E$10,H31,0))),0)</f>
        <v>0</v>
      </c>
      <c r="I18" s="149">
        <f>IF('Mthly moves'!$E$10&gt;=35674,IF('Mthly moves'!$E$10&lt;35735,I67,IF('Mthly moves'!$E$10&lt;36982,I43,IF(36982&lt;='Mthly moves'!$E$10,I31,0))),0)</f>
        <v>0</v>
      </c>
      <c r="J18" s="149">
        <f>IF('Mthly moves'!$E$10&gt;=35674,IF('Mthly moves'!$E$10&lt;35735,J67,IF('Mthly moves'!$E$10&lt;36982,J43,IF(36982&lt;='Mthly moves'!$E$10,J31,0))),0)</f>
        <v>0</v>
      </c>
      <c r="K18" s="149">
        <f>IF('Mthly moves'!$E$10&gt;=35674,IF('Mthly moves'!$E$10&lt;35735,K67,IF('Mthly moves'!$E$10&lt;36982,K43,IF(36982&lt;='Mthly moves'!$E$10,K31,0))),0)</f>
        <v>0</v>
      </c>
      <c r="L18" s="365">
        <f>IF('Mthly moves'!$E$10&gt;=35674,IF('Mthly moves'!$E$10&lt;35735,L67,IF('Mthly moves'!$E$10&lt;36982,L43,IF(36982&lt;='Mthly moves'!$E$10,L31,0))),0)</f>
        <v>0</v>
      </c>
      <c r="M18" s="159" t="s">
        <v>30</v>
      </c>
      <c r="N18" s="149">
        <f>IF('Mthly moves'!$E$10&gt;=35674,IF('Mthly moves'!$E$10&lt;35735,N67,IF('Mthly moves'!$E$10&lt;36982,N43,IF(36982&lt;='Mthly moves'!$E$10,N31,0))),0)</f>
        <v>0</v>
      </c>
      <c r="O18" s="149">
        <f>IF('Mthly moves'!$E$10&gt;=35674,IF('Mthly moves'!$E$10&lt;35735,O67,IF('Mthly moves'!$E$10&lt;36982,O43,IF(36982&lt;='Mthly moves'!$E$10,O31,0))),0)</f>
        <v>0</v>
      </c>
      <c r="P18" s="149">
        <f>IF('Mthly moves'!$E$10&gt;=35674,IF('Mthly moves'!$E$10&lt;35735,P67,IF('Mthly moves'!$E$10&lt;36982,P43,IF(36982&lt;='Mthly moves'!$E$10,P31,0))),0)</f>
        <v>0</v>
      </c>
      <c r="Q18" s="149">
        <f>IF('Mthly moves'!$E$10&gt;=35674,IF('Mthly moves'!$E$10&lt;35735,Q67,IF('Mthly moves'!$E$10&lt;36982,Q43,IF(36982&lt;='Mthly moves'!$E$10,Q31,0))),0)</f>
        <v>0</v>
      </c>
      <c r="R18" s="365">
        <f>IF('Mthly moves'!$E$10&gt;=35674,IF('Mthly moves'!$E$10&lt;35735,R67,IF('Mthly moves'!$E$10&lt;36982,R43,IF(36982&lt;='Mthly moves'!$E$10,R31,0))),0)</f>
        <v>0</v>
      </c>
      <c r="S18" s="379" t="s">
        <v>30</v>
      </c>
      <c r="T18" s="151">
        <f>IF('Mthly moves'!$E$10&gt;=35674,IF('Mthly moves'!$E$10&lt;36982,'Level model'!B41,IF('Mthly moves'!$E$10&gt;=36982,'Level model'!B29,0)),0)</f>
        <v>0</v>
      </c>
      <c r="U18" s="151">
        <f>IF('Mthly moves'!$E$10&gt;=35674,IF('Mthly moves'!$E$10&lt;36982,'Level model'!C41,IF('Mthly moves'!$E$10&gt;=36982,'Level model'!C29,0)),0)</f>
        <v>0</v>
      </c>
      <c r="V18" s="151">
        <f>IF('Mthly moves'!$E$10&gt;=35674,IF('Mthly moves'!$E$10&lt;36982,'Level model'!D41,IF('Mthly moves'!$E$10&gt;=36982,'Level model'!D29,0)),0)</f>
        <v>0</v>
      </c>
      <c r="W18" s="151">
        <f>IF('Mthly moves'!$E$10&gt;=35674,IF('Mthly moves'!$E$10&lt;36982,'Level model'!E41,IF('Mthly moves'!$E$10&gt;=36982,'Level model'!E29,0)),0)</f>
        <v>0</v>
      </c>
      <c r="X18" s="151">
        <f>IF('Mthly moves'!$E$10&gt;=35674,IF('Mthly moves'!$E$10&lt;36982,'Level model'!F41,IF('Mthly moves'!$E$10&gt;=36982,'Level model'!F29,0)),0)</f>
        <v>0</v>
      </c>
      <c r="Y18" s="151">
        <f>IF('Mthly moves'!$E$10&gt;=35674,IF('Mthly moves'!$E$10&lt;36982,'Level model'!G41,IF('Mthly moves'!$E$10&gt;=36982,'Level model'!G29,0)),0)</f>
        <v>0</v>
      </c>
      <c r="Z18" s="149">
        <f>IF('Mthly moves'!$E$10&gt;=35674,IF('Mthly moves'!$E$10&lt;36982,'Level model'!H41,IF('Mthly moves'!$E$10&gt;=36982,'Level model'!H29,0)),0)</f>
        <v>0</v>
      </c>
      <c r="AA18" s="170"/>
      <c r="AB18" s="153" t="s">
        <v>30</v>
      </c>
      <c r="AC18" s="151">
        <f>IF('Mthly moves'!$E$10&gt;=35674,IF('Mthly moves'!$E$10&lt;36982,'Level model'!K41,IF('Mthly moves'!$E$10&gt;=36982,'Level model'!K29,0)),0)</f>
        <v>0</v>
      </c>
      <c r="AD18" s="151">
        <f>IF('Mthly moves'!$E$10&gt;=35674,IF('Mthly moves'!$E$10&lt;36982,'Level model'!L41,IF('Mthly moves'!$E$10&gt;=36982,'Level model'!L29,0)),0)</f>
        <v>0</v>
      </c>
      <c r="AE18" s="151">
        <f>IF('Mthly moves'!$E$10&gt;=35674,IF('Mthly moves'!$E$10&lt;36982,'Level model'!M41,IF('Mthly moves'!$E$10&gt;=36982,'Level model'!M29,0)),0)</f>
        <v>0</v>
      </c>
      <c r="AF18" s="151">
        <f>IF('Mthly moves'!$E$10&gt;=35674,IF('Mthly moves'!$E$10&lt;36982,'Level model'!N41,IF('Mthly moves'!$E$10&gt;=36982,'Level model'!N29,0)),0)</f>
        <v>0</v>
      </c>
      <c r="AG18" s="151">
        <f>IF('Mthly moves'!$E$10&gt;=35674,IF('Mthly moves'!$E$10&lt;36982,'Level model'!O41,IF('Mthly moves'!$E$10&gt;=36982,'Level model'!O29,0)),0)</f>
        <v>0</v>
      </c>
      <c r="AH18" s="151">
        <f>IF('Mthly moves'!$E$10&gt;=35674,IF('Mthly moves'!$E$10&lt;36982,'Level model'!P41,IF('Mthly moves'!$E$10&gt;=36982,'Level model'!P29,0)),0)</f>
        <v>0</v>
      </c>
      <c r="AI18" s="152">
        <f>IF('Mthly moves'!$E$10&gt;=35674,IF('Mthly moves'!$E$10&lt;36982,'Level model'!Q41,IF('Mthly moves'!$E$10&gt;=36982,'Level model'!Q29,0)),0)</f>
        <v>0</v>
      </c>
    </row>
    <row r="19" spans="1:26" ht="12.75">
      <c r="A19" s="145"/>
      <c r="B19" s="56"/>
      <c r="C19" s="56"/>
      <c r="D19" s="56"/>
      <c r="E19" s="56"/>
      <c r="F19" s="363"/>
      <c r="G19" s="145"/>
      <c r="H19" s="56"/>
      <c r="I19" s="56"/>
      <c r="J19" s="56"/>
      <c r="L19" s="340"/>
      <c r="M19" s="145"/>
      <c r="N19" s="56"/>
      <c r="O19" s="56"/>
      <c r="P19" s="56"/>
      <c r="R19" s="366"/>
      <c r="S19" s="84"/>
      <c r="T19" s="84"/>
      <c r="U19" s="84"/>
      <c r="V19" s="84"/>
      <c r="W19" s="84"/>
      <c r="X19" s="84"/>
      <c r="Y19" s="84"/>
      <c r="Z19" s="142"/>
    </row>
    <row r="20" spans="1:26" ht="12.75">
      <c r="A20" s="145"/>
      <c r="B20" s="84"/>
      <c r="C20" s="84"/>
      <c r="D20" s="84"/>
      <c r="E20" s="84"/>
      <c r="F20" s="363"/>
      <c r="G20" s="145"/>
      <c r="H20" s="84"/>
      <c r="I20" s="84"/>
      <c r="J20" s="84"/>
      <c r="L20" s="363"/>
      <c r="M20" s="145"/>
      <c r="N20" s="84"/>
      <c r="O20" s="84"/>
      <c r="P20" s="84"/>
      <c r="R20" s="370"/>
      <c r="S20" s="84"/>
      <c r="T20" s="84"/>
      <c r="U20" s="84"/>
      <c r="V20" s="84"/>
      <c r="W20" s="84"/>
      <c r="X20" s="84"/>
      <c r="Y20" s="84"/>
      <c r="Z20" s="84"/>
    </row>
    <row r="21" spans="1:18" ht="12.75">
      <c r="A21" s="160" t="s">
        <v>366</v>
      </c>
      <c r="B21" s="56"/>
      <c r="C21" s="56"/>
      <c r="D21" s="56"/>
      <c r="E21" s="56"/>
      <c r="F21" s="363"/>
      <c r="G21" s="160" t="s">
        <v>366</v>
      </c>
      <c r="H21" s="56"/>
      <c r="I21" s="56"/>
      <c r="J21" s="56"/>
      <c r="L21" s="340"/>
      <c r="M21" s="160" t="s">
        <v>366</v>
      </c>
      <c r="N21" s="56"/>
      <c r="O21" s="56"/>
      <c r="P21" s="56"/>
      <c r="R21" s="366"/>
    </row>
    <row r="22" spans="1:18" ht="12.75">
      <c r="A22" s="156"/>
      <c r="B22" s="95" t="s">
        <v>139</v>
      </c>
      <c r="C22" s="95" t="s">
        <v>140</v>
      </c>
      <c r="D22" s="95" t="s">
        <v>141</v>
      </c>
      <c r="E22" s="324" t="s">
        <v>142</v>
      </c>
      <c r="F22" s="340" t="s">
        <v>150</v>
      </c>
      <c r="G22" s="156"/>
      <c r="H22" s="95" t="s">
        <v>139</v>
      </c>
      <c r="I22" s="95" t="s">
        <v>140</v>
      </c>
      <c r="J22" s="95" t="s">
        <v>141</v>
      </c>
      <c r="K22" s="324" t="s">
        <v>142</v>
      </c>
      <c r="L22" s="340" t="s">
        <v>150</v>
      </c>
      <c r="M22" s="156"/>
      <c r="N22" s="95" t="s">
        <v>139</v>
      </c>
      <c r="O22" s="95" t="s">
        <v>140</v>
      </c>
      <c r="P22" s="95" t="s">
        <v>141</v>
      </c>
      <c r="Q22" s="324" t="s">
        <v>142</v>
      </c>
      <c r="R22" s="366" t="s">
        <v>150</v>
      </c>
    </row>
    <row r="23" spans="1:18" ht="15" customHeight="1">
      <c r="A23" s="167" t="s">
        <v>22</v>
      </c>
      <c r="B23" s="56">
        <v>-4.714660394</v>
      </c>
      <c r="C23" s="56">
        <v>3.7883780627</v>
      </c>
      <c r="D23" s="56">
        <v>-0.459749615</v>
      </c>
      <c r="E23" s="324">
        <v>0.5035662349</v>
      </c>
      <c r="F23" s="340">
        <v>3.8</v>
      </c>
      <c r="G23" s="158" t="s">
        <v>22</v>
      </c>
      <c r="H23" s="56">
        <v>1.3329221499</v>
      </c>
      <c r="I23" s="56">
        <v>0.4523697491</v>
      </c>
      <c r="J23" s="56">
        <v>0.0088679958</v>
      </c>
      <c r="K23" s="324">
        <v>-0.010259449</v>
      </c>
      <c r="L23" s="340">
        <v>4.1</v>
      </c>
      <c r="M23" s="158" t="s">
        <v>22</v>
      </c>
      <c r="N23" s="56">
        <v>-13.93170106</v>
      </c>
      <c r="O23" s="56">
        <v>9.1878189288</v>
      </c>
      <c r="P23" s="56">
        <v>-1.240603574</v>
      </c>
      <c r="Q23" s="324">
        <v>1.2934407437</v>
      </c>
      <c r="R23" s="366">
        <v>3.6</v>
      </c>
    </row>
    <row r="24" spans="1:18" ht="15" customHeight="1">
      <c r="A24" s="167" t="s">
        <v>23</v>
      </c>
      <c r="B24" s="56">
        <v>-4.056614722</v>
      </c>
      <c r="C24" s="56">
        <v>3.4016417344</v>
      </c>
      <c r="D24" s="56">
        <v>-0.408158203</v>
      </c>
      <c r="E24" s="324">
        <v>0.4528637197</v>
      </c>
      <c r="F24" s="340">
        <v>3.8</v>
      </c>
      <c r="G24" s="158" t="s">
        <v>23</v>
      </c>
      <c r="H24" s="56">
        <v>0.1017341461</v>
      </c>
      <c r="I24" s="56">
        <v>1.103713667</v>
      </c>
      <c r="J24" s="56">
        <v>-0.079731699</v>
      </c>
      <c r="K24" s="324">
        <v>0.0803086067</v>
      </c>
      <c r="L24" s="340">
        <v>3.7</v>
      </c>
      <c r="M24" s="158" t="s">
        <v>23</v>
      </c>
      <c r="N24" s="56">
        <v>-3.861548377</v>
      </c>
      <c r="O24" s="56">
        <v>3.3565883798</v>
      </c>
      <c r="P24" s="56">
        <v>-0.404593411</v>
      </c>
      <c r="Q24" s="324">
        <v>0.4623358685</v>
      </c>
      <c r="R24" s="366">
        <v>3.8</v>
      </c>
    </row>
    <row r="25" spans="1:18" ht="15" customHeight="1">
      <c r="A25" s="167" t="s">
        <v>24</v>
      </c>
      <c r="B25" s="56">
        <v>1.9697773479</v>
      </c>
      <c r="C25" s="56">
        <v>0.1529988628</v>
      </c>
      <c r="D25" s="56">
        <v>0.0255309198</v>
      </c>
      <c r="E25" s="324">
        <v>0.6741877071</v>
      </c>
      <c r="F25" s="340">
        <v>6</v>
      </c>
      <c r="G25" s="158" t="s">
        <v>24</v>
      </c>
      <c r="H25" s="56">
        <v>1.0719757419</v>
      </c>
      <c r="I25" s="56">
        <v>0.5456289496</v>
      </c>
      <c r="J25" s="56">
        <v>-0.001074099</v>
      </c>
      <c r="K25" s="324">
        <v>-0.001787078</v>
      </c>
      <c r="L25" s="340">
        <v>4.2</v>
      </c>
      <c r="M25" s="158" t="s">
        <v>24</v>
      </c>
      <c r="N25" s="56">
        <v>2.1919996668</v>
      </c>
      <c r="O25" s="56">
        <v>0.0852832211</v>
      </c>
      <c r="P25" s="56">
        <v>0.0336264473</v>
      </c>
      <c r="Q25" s="324">
        <v>0.4754282517</v>
      </c>
      <c r="R25" s="366">
        <v>5.7</v>
      </c>
    </row>
    <row r="26" spans="1:18" ht="15" customHeight="1">
      <c r="A26" s="167" t="s">
        <v>25</v>
      </c>
      <c r="B26" s="56">
        <v>1.3944480689</v>
      </c>
      <c r="C26" s="56">
        <v>0.3235573908</v>
      </c>
      <c r="D26" s="56">
        <v>0.0082412558</v>
      </c>
      <c r="E26" s="324">
        <v>0.9895715109</v>
      </c>
      <c r="F26" s="340">
        <v>5.6</v>
      </c>
      <c r="G26" s="158" t="s">
        <v>25</v>
      </c>
      <c r="H26" s="56">
        <v>-4.45312114</v>
      </c>
      <c r="I26" s="56">
        <v>4.1817422537</v>
      </c>
      <c r="J26" s="56">
        <v>-0.610849545</v>
      </c>
      <c r="K26" s="324">
        <v>0.6093525294</v>
      </c>
      <c r="L26" s="340">
        <v>3</v>
      </c>
      <c r="M26" s="158" t="s">
        <v>25</v>
      </c>
      <c r="N26" s="56">
        <v>1.7205008759</v>
      </c>
      <c r="O26" s="56">
        <v>0.2075599709</v>
      </c>
      <c r="P26" s="56">
        <v>0.021619627</v>
      </c>
      <c r="Q26" s="324">
        <v>0.2295481486</v>
      </c>
      <c r="R26" s="366">
        <v>5.2</v>
      </c>
    </row>
    <row r="27" spans="1:18" ht="15" customHeight="1">
      <c r="A27" s="167" t="s">
        <v>26</v>
      </c>
      <c r="B27" s="56">
        <v>1.5665113077</v>
      </c>
      <c r="C27" s="56">
        <v>0.2720917115</v>
      </c>
      <c r="D27" s="56">
        <v>0.0142965218</v>
      </c>
      <c r="E27" s="324">
        <v>0.3958388361</v>
      </c>
      <c r="F27" s="340">
        <v>5.7</v>
      </c>
      <c r="G27" s="158" t="s">
        <v>26</v>
      </c>
      <c r="H27" s="56">
        <v>0.6838927854</v>
      </c>
      <c r="I27" s="56">
        <v>0.7387453942</v>
      </c>
      <c r="J27" s="56">
        <v>-0.029446622</v>
      </c>
      <c r="K27" s="324">
        <v>0.0899305257</v>
      </c>
      <c r="L27" s="340">
        <v>4.5</v>
      </c>
      <c r="M27" s="158" t="s">
        <v>26</v>
      </c>
      <c r="N27" s="56">
        <v>1.7233469076</v>
      </c>
      <c r="O27" s="56">
        <v>0.2345162402</v>
      </c>
      <c r="P27" s="56">
        <v>0.0188774415</v>
      </c>
      <c r="Q27" s="324">
        <v>0.4432188686</v>
      </c>
      <c r="R27" s="366">
        <v>5.4</v>
      </c>
    </row>
    <row r="28" spans="1:18" ht="15" customHeight="1">
      <c r="A28" s="167" t="s">
        <v>27</v>
      </c>
      <c r="B28" s="56">
        <v>1.6468728012</v>
      </c>
      <c r="C28" s="56">
        <v>0.1033664947</v>
      </c>
      <c r="D28" s="56">
        <v>0.0375845976</v>
      </c>
      <c r="E28" s="324">
        <v>0.0701565971</v>
      </c>
      <c r="F28" s="340">
        <v>5</v>
      </c>
      <c r="G28" s="158" t="s">
        <v>27</v>
      </c>
      <c r="H28" s="56">
        <v>0.0820240682</v>
      </c>
      <c r="I28" s="56">
        <v>1.0316995373</v>
      </c>
      <c r="J28" s="56">
        <v>-0.076759773</v>
      </c>
      <c r="K28" s="324">
        <v>0.0706889713</v>
      </c>
      <c r="L28" s="340">
        <v>3.4</v>
      </c>
      <c r="M28" s="158" t="s">
        <v>27</v>
      </c>
      <c r="N28" s="56">
        <v>1.633636866</v>
      </c>
      <c r="O28" s="56">
        <v>0.1266873072</v>
      </c>
      <c r="P28" s="56">
        <v>0.0370800321</v>
      </c>
      <c r="Q28" s="324">
        <v>-0.019908746</v>
      </c>
      <c r="R28" s="366">
        <v>4.7</v>
      </c>
    </row>
    <row r="29" spans="1:18" ht="15" customHeight="1">
      <c r="A29" s="167" t="s">
        <v>28</v>
      </c>
      <c r="B29" s="56">
        <v>1.6716535226</v>
      </c>
      <c r="C29" s="56">
        <v>0.0675973673</v>
      </c>
      <c r="D29" s="56">
        <v>0.0499804213</v>
      </c>
      <c r="E29" s="324">
        <v>-0.107162579</v>
      </c>
      <c r="F29" s="340">
        <v>4.6</v>
      </c>
      <c r="G29" s="158" t="s">
        <v>28</v>
      </c>
      <c r="H29" s="56">
        <v>-2.757293972</v>
      </c>
      <c r="I29" s="56">
        <v>2.7783956773</v>
      </c>
      <c r="J29" s="56">
        <v>-0.340604949</v>
      </c>
      <c r="K29" s="324">
        <v>0.3758824524</v>
      </c>
      <c r="L29" s="340">
        <v>3.4</v>
      </c>
      <c r="M29" s="158" t="s">
        <v>28</v>
      </c>
      <c r="N29" s="56">
        <v>0.7296158948</v>
      </c>
      <c r="O29" s="56">
        <v>0.5490136225</v>
      </c>
      <c r="P29" s="56">
        <v>-0.001794124</v>
      </c>
      <c r="Q29" s="324">
        <v>-0.11111306</v>
      </c>
      <c r="R29" s="366">
        <v>4</v>
      </c>
    </row>
    <row r="30" spans="1:18" ht="15" customHeight="1">
      <c r="A30" s="167" t="s">
        <v>29</v>
      </c>
      <c r="B30" s="56">
        <v>1.5840248251</v>
      </c>
      <c r="C30" s="56">
        <v>0.1402326654</v>
      </c>
      <c r="D30" s="56">
        <v>0.0309940859</v>
      </c>
      <c r="E30" s="324">
        <v>0.0877154315</v>
      </c>
      <c r="F30" s="340">
        <v>4.9</v>
      </c>
      <c r="G30" s="158" t="s">
        <v>29</v>
      </c>
      <c r="H30" s="56">
        <v>1.1592562132</v>
      </c>
      <c r="I30" s="56">
        <v>0.3417655384</v>
      </c>
      <c r="J30" s="56">
        <v>0.035789407</v>
      </c>
      <c r="K30" s="324">
        <v>-0.316869052</v>
      </c>
      <c r="L30" s="340">
        <v>3.5</v>
      </c>
      <c r="M30" s="158" t="s">
        <v>29</v>
      </c>
      <c r="N30" s="56">
        <v>1.8371709416</v>
      </c>
      <c r="O30" s="56">
        <v>0.0116544759</v>
      </c>
      <c r="P30" s="56">
        <v>0.0533763852</v>
      </c>
      <c r="Q30" s="324">
        <v>0.3638086615</v>
      </c>
      <c r="R30" s="366">
        <v>4.6</v>
      </c>
    </row>
    <row r="31" spans="1:18" ht="12.75">
      <c r="A31" s="159" t="s">
        <v>30</v>
      </c>
      <c r="B31" s="56">
        <v>-0.87707728</v>
      </c>
      <c r="C31" s="56">
        <v>1.5789017187</v>
      </c>
      <c r="D31" s="56">
        <v>-0.144568371</v>
      </c>
      <c r="E31" s="147">
        <v>0.2024983124</v>
      </c>
      <c r="F31" s="340">
        <v>4.5</v>
      </c>
      <c r="G31" s="159" t="s">
        <v>30</v>
      </c>
      <c r="H31" s="56">
        <v>1.2150236627</v>
      </c>
      <c r="I31" s="56">
        <v>0.51085542</v>
      </c>
      <c r="J31" s="56">
        <v>-0.001045034</v>
      </c>
      <c r="K31" s="147">
        <v>0.0158408742</v>
      </c>
      <c r="L31" s="340">
        <v>5</v>
      </c>
      <c r="M31" s="159" t="s">
        <v>30</v>
      </c>
      <c r="N31" s="56">
        <v>-1.681233114</v>
      </c>
      <c r="O31" s="56">
        <v>2.0551628334</v>
      </c>
      <c r="P31" s="56">
        <v>-0.208032194</v>
      </c>
      <c r="Q31" s="147">
        <v>0.2689365606</v>
      </c>
      <c r="R31" s="366">
        <v>4.3</v>
      </c>
    </row>
    <row r="32" spans="1:18" ht="12.75">
      <c r="A32" s="145"/>
      <c r="B32" s="84"/>
      <c r="C32" s="84"/>
      <c r="D32" s="84"/>
      <c r="E32" s="84"/>
      <c r="F32" s="363"/>
      <c r="G32" s="145"/>
      <c r="H32" s="84"/>
      <c r="I32" s="84"/>
      <c r="J32" s="84"/>
      <c r="L32" s="363"/>
      <c r="M32" s="145"/>
      <c r="N32" s="84"/>
      <c r="O32" s="84"/>
      <c r="P32" s="84"/>
      <c r="R32" s="370"/>
    </row>
    <row r="33" spans="1:18" ht="12.75">
      <c r="A33" s="160" t="s">
        <v>365</v>
      </c>
      <c r="B33" s="84"/>
      <c r="C33" s="84"/>
      <c r="D33" s="84"/>
      <c r="E33" s="84"/>
      <c r="F33" s="363"/>
      <c r="G33" s="160" t="s">
        <v>365</v>
      </c>
      <c r="H33" s="84"/>
      <c r="I33" s="84"/>
      <c r="J33" s="84"/>
      <c r="L33" s="363"/>
      <c r="M33" s="160" t="s">
        <v>365</v>
      </c>
      <c r="N33" s="84"/>
      <c r="O33" s="84"/>
      <c r="P33" s="84"/>
      <c r="R33" s="370"/>
    </row>
    <row r="34" spans="1:18" ht="12.75">
      <c r="A34" s="145"/>
      <c r="B34" s="95" t="s">
        <v>139</v>
      </c>
      <c r="C34" s="147" t="s">
        <v>140</v>
      </c>
      <c r="D34" s="147" t="s">
        <v>141</v>
      </c>
      <c r="E34" s="324" t="s">
        <v>142</v>
      </c>
      <c r="F34" s="363" t="s">
        <v>150</v>
      </c>
      <c r="G34" s="145"/>
      <c r="H34" s="95" t="s">
        <v>139</v>
      </c>
      <c r="I34" s="147" t="s">
        <v>140</v>
      </c>
      <c r="J34" s="147" t="s">
        <v>141</v>
      </c>
      <c r="K34" s="324" t="s">
        <v>142</v>
      </c>
      <c r="L34" s="363" t="s">
        <v>150</v>
      </c>
      <c r="M34" s="145"/>
      <c r="N34" s="95" t="s">
        <v>139</v>
      </c>
      <c r="O34" s="147" t="s">
        <v>140</v>
      </c>
      <c r="P34" s="147" t="s">
        <v>141</v>
      </c>
      <c r="Q34" s="324" t="s">
        <v>142</v>
      </c>
      <c r="R34" s="370" t="s">
        <v>150</v>
      </c>
    </row>
    <row r="35" spans="1:18" ht="15" customHeight="1">
      <c r="A35" s="156" t="s">
        <v>22</v>
      </c>
      <c r="B35" s="84">
        <v>1.8525</v>
      </c>
      <c r="C35" s="56">
        <v>0.3372</v>
      </c>
      <c r="D35" s="84">
        <v>0</v>
      </c>
      <c r="E35" s="324">
        <v>0</v>
      </c>
      <c r="F35" s="363">
        <v>0</v>
      </c>
      <c r="G35" s="156" t="s">
        <v>22</v>
      </c>
      <c r="H35" s="84">
        <v>1.8525</v>
      </c>
      <c r="I35" s="56">
        <v>0.3372</v>
      </c>
      <c r="J35" s="84">
        <v>0</v>
      </c>
      <c r="K35" s="324">
        <v>0</v>
      </c>
      <c r="L35" s="363">
        <v>0</v>
      </c>
      <c r="M35" s="156" t="s">
        <v>22</v>
      </c>
      <c r="N35" s="84">
        <v>1.8525</v>
      </c>
      <c r="O35" s="56">
        <v>0.3372</v>
      </c>
      <c r="P35" s="84">
        <v>0</v>
      </c>
      <c r="Q35" s="324">
        <v>0</v>
      </c>
      <c r="R35" s="370">
        <v>0</v>
      </c>
    </row>
    <row r="36" spans="1:18" ht="15" customHeight="1">
      <c r="A36" s="156" t="s">
        <v>23</v>
      </c>
      <c r="B36" s="56">
        <v>1.7591</v>
      </c>
      <c r="C36" s="56">
        <v>0.3405</v>
      </c>
      <c r="D36" s="84">
        <v>0</v>
      </c>
      <c r="E36" s="324">
        <v>0</v>
      </c>
      <c r="F36" s="363">
        <v>0</v>
      </c>
      <c r="G36" s="156" t="s">
        <v>23</v>
      </c>
      <c r="H36" s="56">
        <v>1.7591</v>
      </c>
      <c r="I36" s="56">
        <v>0.3405</v>
      </c>
      <c r="J36" s="84">
        <v>0</v>
      </c>
      <c r="K36" s="324">
        <v>0</v>
      </c>
      <c r="L36" s="363">
        <v>0</v>
      </c>
      <c r="M36" s="156" t="s">
        <v>23</v>
      </c>
      <c r="N36" s="56">
        <v>1.7591</v>
      </c>
      <c r="O36" s="56">
        <v>0.3405</v>
      </c>
      <c r="P36" s="84">
        <v>0</v>
      </c>
      <c r="Q36" s="324">
        <v>0</v>
      </c>
      <c r="R36" s="370">
        <v>0</v>
      </c>
    </row>
    <row r="37" spans="1:18" ht="15" customHeight="1">
      <c r="A37" s="167" t="s">
        <v>24</v>
      </c>
      <c r="B37" s="56">
        <v>1.7174</v>
      </c>
      <c r="C37" s="56">
        <v>0.3465</v>
      </c>
      <c r="D37" s="84">
        <v>0</v>
      </c>
      <c r="E37" s="324">
        <v>0</v>
      </c>
      <c r="F37" s="363">
        <v>0</v>
      </c>
      <c r="G37" s="158" t="s">
        <v>24</v>
      </c>
      <c r="H37" s="56">
        <v>1.7174</v>
      </c>
      <c r="I37" s="56">
        <v>0.3465</v>
      </c>
      <c r="J37" s="84">
        <v>0</v>
      </c>
      <c r="K37" s="324">
        <v>0</v>
      </c>
      <c r="L37" s="363">
        <v>0</v>
      </c>
      <c r="M37" s="158" t="s">
        <v>24</v>
      </c>
      <c r="N37" s="56">
        <v>1.7174</v>
      </c>
      <c r="O37" s="56">
        <v>0.3465</v>
      </c>
      <c r="P37" s="84">
        <v>0</v>
      </c>
      <c r="Q37" s="324">
        <v>0</v>
      </c>
      <c r="R37" s="370">
        <v>0</v>
      </c>
    </row>
    <row r="38" spans="1:18" ht="15" customHeight="1">
      <c r="A38" s="167" t="s">
        <v>25</v>
      </c>
      <c r="B38" s="56">
        <v>1.5078</v>
      </c>
      <c r="C38" s="56">
        <v>0.3499</v>
      </c>
      <c r="D38" s="84">
        <v>0</v>
      </c>
      <c r="E38" s="324">
        <v>0</v>
      </c>
      <c r="F38" s="363">
        <v>0</v>
      </c>
      <c r="G38" s="158" t="s">
        <v>25</v>
      </c>
      <c r="H38" s="56">
        <v>1.5078</v>
      </c>
      <c r="I38" s="56">
        <v>0.3499</v>
      </c>
      <c r="J38" s="84">
        <v>0</v>
      </c>
      <c r="K38" s="324">
        <v>0</v>
      </c>
      <c r="L38" s="363">
        <v>0</v>
      </c>
      <c r="M38" s="158" t="s">
        <v>25</v>
      </c>
      <c r="N38" s="56">
        <v>1.5078</v>
      </c>
      <c r="O38" s="56">
        <v>0.3499</v>
      </c>
      <c r="P38" s="84">
        <v>0</v>
      </c>
      <c r="Q38" s="324">
        <v>0</v>
      </c>
      <c r="R38" s="370">
        <v>0</v>
      </c>
    </row>
    <row r="39" spans="1:18" ht="15" customHeight="1">
      <c r="A39" s="167" t="s">
        <v>26</v>
      </c>
      <c r="B39" s="56">
        <v>1.6677</v>
      </c>
      <c r="C39" s="56">
        <v>0.3296</v>
      </c>
      <c r="D39" s="84">
        <v>0</v>
      </c>
      <c r="E39" s="324">
        <v>0</v>
      </c>
      <c r="F39" s="363">
        <v>0</v>
      </c>
      <c r="G39" s="158" t="s">
        <v>26</v>
      </c>
      <c r="H39" s="56">
        <v>1.6677</v>
      </c>
      <c r="I39" s="56">
        <v>0.3296</v>
      </c>
      <c r="J39" s="84">
        <v>0</v>
      </c>
      <c r="K39" s="324">
        <v>0</v>
      </c>
      <c r="L39" s="363">
        <v>0</v>
      </c>
      <c r="M39" s="158" t="s">
        <v>26</v>
      </c>
      <c r="N39" s="56">
        <v>1.6677</v>
      </c>
      <c r="O39" s="56">
        <v>0.3296</v>
      </c>
      <c r="P39" s="84">
        <v>0</v>
      </c>
      <c r="Q39" s="324">
        <v>0</v>
      </c>
      <c r="R39" s="370">
        <v>0</v>
      </c>
    </row>
    <row r="40" spans="1:18" ht="15" customHeight="1">
      <c r="A40" s="167" t="s">
        <v>27</v>
      </c>
      <c r="B40" s="56">
        <v>1.3112</v>
      </c>
      <c r="C40" s="56">
        <v>0.3463</v>
      </c>
      <c r="D40" s="84">
        <v>0</v>
      </c>
      <c r="E40" s="324">
        <v>0</v>
      </c>
      <c r="F40" s="363">
        <v>0</v>
      </c>
      <c r="G40" s="158" t="s">
        <v>27</v>
      </c>
      <c r="H40" s="56">
        <v>1.3112</v>
      </c>
      <c r="I40" s="56">
        <v>0.3463</v>
      </c>
      <c r="J40" s="84">
        <v>0</v>
      </c>
      <c r="K40" s="324">
        <v>0</v>
      </c>
      <c r="L40" s="363">
        <v>0</v>
      </c>
      <c r="M40" s="158" t="s">
        <v>27</v>
      </c>
      <c r="N40" s="56">
        <v>1.3112</v>
      </c>
      <c r="O40" s="56">
        <v>0.3463</v>
      </c>
      <c r="P40" s="84">
        <v>0</v>
      </c>
      <c r="Q40" s="324">
        <v>0</v>
      </c>
      <c r="R40" s="370">
        <v>0</v>
      </c>
    </row>
    <row r="41" spans="1:18" ht="15" customHeight="1">
      <c r="A41" s="167" t="s">
        <v>28</v>
      </c>
      <c r="B41" s="56">
        <v>1.1783</v>
      </c>
      <c r="C41" s="56">
        <v>0.381</v>
      </c>
      <c r="D41" s="84">
        <v>0</v>
      </c>
      <c r="E41" s="324">
        <v>0</v>
      </c>
      <c r="F41" s="363">
        <v>0</v>
      </c>
      <c r="G41" s="158" t="s">
        <v>28</v>
      </c>
      <c r="H41" s="56">
        <v>1.1783</v>
      </c>
      <c r="I41" s="56">
        <v>0.381</v>
      </c>
      <c r="J41" s="84">
        <v>0</v>
      </c>
      <c r="K41" s="324">
        <v>0</v>
      </c>
      <c r="L41" s="363">
        <v>0</v>
      </c>
      <c r="M41" s="158" t="s">
        <v>28</v>
      </c>
      <c r="N41" s="56">
        <v>1.1783</v>
      </c>
      <c r="O41" s="56">
        <v>0.381</v>
      </c>
      <c r="P41" s="84">
        <v>0</v>
      </c>
      <c r="Q41" s="324">
        <v>0</v>
      </c>
      <c r="R41" s="370">
        <v>0</v>
      </c>
    </row>
    <row r="42" spans="1:18" ht="15" customHeight="1">
      <c r="A42" s="167" t="s">
        <v>29</v>
      </c>
      <c r="B42" s="56">
        <v>1.3533</v>
      </c>
      <c r="C42" s="56">
        <v>0.3254</v>
      </c>
      <c r="D42" s="84">
        <v>0</v>
      </c>
      <c r="E42" s="324">
        <v>0</v>
      </c>
      <c r="F42" s="363">
        <v>0</v>
      </c>
      <c r="G42" s="158" t="s">
        <v>29</v>
      </c>
      <c r="H42" s="56">
        <v>1.3533</v>
      </c>
      <c r="I42" s="56">
        <v>0.3254</v>
      </c>
      <c r="J42" s="84">
        <v>0</v>
      </c>
      <c r="K42" s="324">
        <v>0</v>
      </c>
      <c r="L42" s="363">
        <v>0</v>
      </c>
      <c r="M42" s="158" t="s">
        <v>29</v>
      </c>
      <c r="N42" s="56">
        <v>1.3533</v>
      </c>
      <c r="O42" s="56">
        <v>0.3254</v>
      </c>
      <c r="P42" s="84">
        <v>0</v>
      </c>
      <c r="Q42" s="324">
        <v>0</v>
      </c>
      <c r="R42" s="370">
        <v>0</v>
      </c>
    </row>
    <row r="43" spans="1:18" ht="12.75">
      <c r="A43" s="161" t="s">
        <v>30</v>
      </c>
      <c r="B43" s="95">
        <v>1.7846</v>
      </c>
      <c r="C43" s="95">
        <v>0.3555</v>
      </c>
      <c r="D43" s="84">
        <v>0</v>
      </c>
      <c r="E43" s="147">
        <v>0</v>
      </c>
      <c r="F43" s="363">
        <v>0</v>
      </c>
      <c r="G43" s="161" t="s">
        <v>30</v>
      </c>
      <c r="H43" s="95">
        <v>1.7846</v>
      </c>
      <c r="I43" s="95">
        <v>0.3555</v>
      </c>
      <c r="J43" s="84">
        <v>0</v>
      </c>
      <c r="K43" s="147">
        <v>0</v>
      </c>
      <c r="L43" s="363">
        <v>0</v>
      </c>
      <c r="M43" s="161" t="s">
        <v>30</v>
      </c>
      <c r="N43" s="95">
        <v>1.7846</v>
      </c>
      <c r="O43" s="95">
        <v>0.3555</v>
      </c>
      <c r="P43" s="84">
        <v>0</v>
      </c>
      <c r="Q43" s="147">
        <v>0</v>
      </c>
      <c r="R43" s="370">
        <v>0</v>
      </c>
    </row>
    <row r="44" spans="1:18" ht="12.75">
      <c r="A44" s="161"/>
      <c r="B44" s="95"/>
      <c r="C44" s="95"/>
      <c r="D44" s="84"/>
      <c r="E44" s="84"/>
      <c r="F44" s="363"/>
      <c r="G44" s="161"/>
      <c r="H44" s="95"/>
      <c r="I44" s="95"/>
      <c r="J44" s="84"/>
      <c r="L44" s="363"/>
      <c r="M44" s="161"/>
      <c r="N44" s="95"/>
      <c r="O44" s="95"/>
      <c r="P44" s="84"/>
      <c r="R44" s="370"/>
    </row>
    <row r="45" spans="1:18" ht="12.75">
      <c r="A45" s="160" t="s">
        <v>363</v>
      </c>
      <c r="B45" s="84"/>
      <c r="C45" s="84"/>
      <c r="D45" s="84"/>
      <c r="E45" s="84"/>
      <c r="F45" s="363"/>
      <c r="G45" s="160" t="s">
        <v>363</v>
      </c>
      <c r="H45" s="84"/>
      <c r="I45" s="84"/>
      <c r="J45" s="84"/>
      <c r="L45" s="363"/>
      <c r="M45" s="160" t="s">
        <v>363</v>
      </c>
      <c r="N45" s="84"/>
      <c r="O45" s="84"/>
      <c r="P45" s="84"/>
      <c r="R45" s="370"/>
    </row>
    <row r="46" spans="1:18" ht="15" customHeight="1">
      <c r="A46" s="156"/>
      <c r="B46" s="95" t="s">
        <v>139</v>
      </c>
      <c r="C46" s="95" t="s">
        <v>140</v>
      </c>
      <c r="D46" s="95" t="s">
        <v>141</v>
      </c>
      <c r="E46" s="324" t="s">
        <v>142</v>
      </c>
      <c r="F46" s="363" t="s">
        <v>150</v>
      </c>
      <c r="G46" s="156"/>
      <c r="H46" s="95" t="s">
        <v>139</v>
      </c>
      <c r="I46" s="95" t="s">
        <v>140</v>
      </c>
      <c r="J46" s="95" t="s">
        <v>141</v>
      </c>
      <c r="K46" s="324" t="s">
        <v>142</v>
      </c>
      <c r="L46" s="363" t="s">
        <v>150</v>
      </c>
      <c r="M46" s="156"/>
      <c r="N46" s="95" t="s">
        <v>139</v>
      </c>
      <c r="O46" s="95" t="s">
        <v>140</v>
      </c>
      <c r="P46" s="95" t="s">
        <v>141</v>
      </c>
      <c r="Q46" s="324" t="s">
        <v>142</v>
      </c>
      <c r="R46" s="370" t="s">
        <v>150</v>
      </c>
    </row>
    <row r="47" spans="1:18" ht="15" customHeight="1">
      <c r="A47" s="167" t="s">
        <v>22</v>
      </c>
      <c r="B47" s="56">
        <v>0</v>
      </c>
      <c r="C47" s="56">
        <v>0</v>
      </c>
      <c r="D47" s="84">
        <v>0</v>
      </c>
      <c r="E47" s="324">
        <v>0</v>
      </c>
      <c r="F47" s="363">
        <v>0</v>
      </c>
      <c r="G47" s="158" t="s">
        <v>22</v>
      </c>
      <c r="H47" s="56">
        <v>0</v>
      </c>
      <c r="I47" s="56">
        <v>0</v>
      </c>
      <c r="J47" s="84">
        <v>0</v>
      </c>
      <c r="K47" s="324">
        <v>0</v>
      </c>
      <c r="L47" s="363">
        <v>0</v>
      </c>
      <c r="M47" s="158" t="s">
        <v>22</v>
      </c>
      <c r="N47" s="56">
        <v>0</v>
      </c>
      <c r="O47" s="56">
        <v>0</v>
      </c>
      <c r="P47" s="84">
        <v>0</v>
      </c>
      <c r="Q47" s="324">
        <v>0</v>
      </c>
      <c r="R47" s="370">
        <v>0</v>
      </c>
    </row>
    <row r="48" spans="1:18" ht="15" customHeight="1">
      <c r="A48" s="167" t="s">
        <v>23</v>
      </c>
      <c r="B48" s="56">
        <v>0</v>
      </c>
      <c r="C48" s="56">
        <v>0</v>
      </c>
      <c r="D48" s="84">
        <v>0</v>
      </c>
      <c r="E48" s="324">
        <v>0</v>
      </c>
      <c r="F48" s="363">
        <v>0</v>
      </c>
      <c r="G48" s="158" t="s">
        <v>23</v>
      </c>
      <c r="H48" s="56">
        <v>0</v>
      </c>
      <c r="I48" s="56">
        <v>0</v>
      </c>
      <c r="J48" s="84">
        <v>0</v>
      </c>
      <c r="K48" s="324">
        <v>0</v>
      </c>
      <c r="L48" s="363">
        <v>0</v>
      </c>
      <c r="M48" s="158" t="s">
        <v>23</v>
      </c>
      <c r="N48" s="56">
        <v>0</v>
      </c>
      <c r="O48" s="56">
        <v>0</v>
      </c>
      <c r="P48" s="84">
        <v>0</v>
      </c>
      <c r="Q48" s="324">
        <v>0</v>
      </c>
      <c r="R48" s="370">
        <v>0</v>
      </c>
    </row>
    <row r="49" spans="1:18" ht="15" customHeight="1">
      <c r="A49" s="167" t="s">
        <v>24</v>
      </c>
      <c r="B49" s="56">
        <v>0</v>
      </c>
      <c r="C49" s="56">
        <v>0</v>
      </c>
      <c r="D49" s="84">
        <v>0</v>
      </c>
      <c r="E49" s="324">
        <v>0</v>
      </c>
      <c r="F49" s="363">
        <v>0</v>
      </c>
      <c r="G49" s="158" t="s">
        <v>24</v>
      </c>
      <c r="H49" s="56">
        <v>0</v>
      </c>
      <c r="I49" s="56">
        <v>0</v>
      </c>
      <c r="J49" s="84">
        <v>0</v>
      </c>
      <c r="K49" s="324">
        <v>0</v>
      </c>
      <c r="L49" s="363">
        <v>0</v>
      </c>
      <c r="M49" s="158" t="s">
        <v>24</v>
      </c>
      <c r="N49" s="56">
        <v>0</v>
      </c>
      <c r="O49" s="56">
        <v>0</v>
      </c>
      <c r="P49" s="84">
        <v>0</v>
      </c>
      <c r="Q49" s="324">
        <v>0</v>
      </c>
      <c r="R49" s="370">
        <v>0</v>
      </c>
    </row>
    <row r="50" spans="1:18" ht="15" customHeight="1">
      <c r="A50" s="167" t="s">
        <v>25</v>
      </c>
      <c r="B50" s="56">
        <v>0</v>
      </c>
      <c r="C50" s="56">
        <v>0</v>
      </c>
      <c r="D50" s="84">
        <v>0</v>
      </c>
      <c r="E50" s="324">
        <v>0</v>
      </c>
      <c r="F50" s="363">
        <v>0</v>
      </c>
      <c r="G50" s="158" t="s">
        <v>25</v>
      </c>
      <c r="H50" s="56">
        <v>0</v>
      </c>
      <c r="I50" s="56">
        <v>0</v>
      </c>
      <c r="J50" s="84">
        <v>0</v>
      </c>
      <c r="K50" s="324">
        <v>0</v>
      </c>
      <c r="L50" s="363">
        <v>0</v>
      </c>
      <c r="M50" s="158" t="s">
        <v>25</v>
      </c>
      <c r="N50" s="56">
        <v>0</v>
      </c>
      <c r="O50" s="56">
        <v>0</v>
      </c>
      <c r="P50" s="84">
        <v>0</v>
      </c>
      <c r="Q50" s="324">
        <v>0</v>
      </c>
      <c r="R50" s="370">
        <v>0</v>
      </c>
    </row>
    <row r="51" spans="1:18" ht="15" customHeight="1">
      <c r="A51" s="167" t="s">
        <v>26</v>
      </c>
      <c r="B51" s="56">
        <v>0</v>
      </c>
      <c r="C51" s="56">
        <v>0</v>
      </c>
      <c r="D51" s="84">
        <v>0</v>
      </c>
      <c r="E51" s="324">
        <v>0</v>
      </c>
      <c r="F51" s="363">
        <v>0</v>
      </c>
      <c r="G51" s="158" t="s">
        <v>26</v>
      </c>
      <c r="H51" s="56">
        <v>0</v>
      </c>
      <c r="I51" s="56">
        <v>0</v>
      </c>
      <c r="J51" s="84">
        <v>0</v>
      </c>
      <c r="K51" s="324">
        <v>0</v>
      </c>
      <c r="L51" s="363">
        <v>0</v>
      </c>
      <c r="M51" s="158" t="s">
        <v>26</v>
      </c>
      <c r="N51" s="56">
        <v>0</v>
      </c>
      <c r="O51" s="56">
        <v>0</v>
      </c>
      <c r="P51" s="84">
        <v>0</v>
      </c>
      <c r="Q51" s="324">
        <v>0</v>
      </c>
      <c r="R51" s="370">
        <v>0</v>
      </c>
    </row>
    <row r="52" spans="1:18" ht="15" customHeight="1">
      <c r="A52" s="167" t="s">
        <v>27</v>
      </c>
      <c r="B52" s="56">
        <v>0</v>
      </c>
      <c r="C52" s="56">
        <v>0</v>
      </c>
      <c r="D52" s="84">
        <v>0</v>
      </c>
      <c r="E52" s="324">
        <v>0</v>
      </c>
      <c r="F52" s="363">
        <v>0</v>
      </c>
      <c r="G52" s="158" t="s">
        <v>27</v>
      </c>
      <c r="H52" s="56">
        <v>0</v>
      </c>
      <c r="I52" s="56">
        <v>0</v>
      </c>
      <c r="J52" s="84">
        <v>0</v>
      </c>
      <c r="K52" s="324">
        <v>0</v>
      </c>
      <c r="L52" s="363">
        <v>0</v>
      </c>
      <c r="M52" s="158" t="s">
        <v>27</v>
      </c>
      <c r="N52" s="56">
        <v>0</v>
      </c>
      <c r="O52" s="56">
        <v>0</v>
      </c>
      <c r="P52" s="84">
        <v>0</v>
      </c>
      <c r="Q52" s="324">
        <v>0</v>
      </c>
      <c r="R52" s="370">
        <v>0</v>
      </c>
    </row>
    <row r="53" spans="1:18" ht="15" customHeight="1">
      <c r="A53" s="167" t="s">
        <v>28</v>
      </c>
      <c r="B53" s="56">
        <v>0</v>
      </c>
      <c r="C53" s="56">
        <v>0</v>
      </c>
      <c r="D53" s="84">
        <v>0</v>
      </c>
      <c r="E53" s="324">
        <v>0</v>
      </c>
      <c r="F53" s="363">
        <v>0</v>
      </c>
      <c r="G53" s="158" t="s">
        <v>28</v>
      </c>
      <c r="H53" s="56">
        <v>0</v>
      </c>
      <c r="I53" s="56">
        <v>0</v>
      </c>
      <c r="J53" s="84">
        <v>0</v>
      </c>
      <c r="K53" s="324">
        <v>0</v>
      </c>
      <c r="L53" s="363">
        <v>0</v>
      </c>
      <c r="M53" s="158" t="s">
        <v>28</v>
      </c>
      <c r="N53" s="56">
        <v>0</v>
      </c>
      <c r="O53" s="56">
        <v>0</v>
      </c>
      <c r="P53" s="84">
        <v>0</v>
      </c>
      <c r="Q53" s="324">
        <v>0</v>
      </c>
      <c r="R53" s="370">
        <v>0</v>
      </c>
    </row>
    <row r="54" spans="1:18" ht="15" customHeight="1">
      <c r="A54" s="167" t="s">
        <v>29</v>
      </c>
      <c r="B54" s="56">
        <v>0</v>
      </c>
      <c r="C54" s="56">
        <v>0</v>
      </c>
      <c r="D54" s="84">
        <v>0</v>
      </c>
      <c r="E54" s="324">
        <v>0</v>
      </c>
      <c r="F54" s="363">
        <v>0</v>
      </c>
      <c r="G54" s="158" t="s">
        <v>29</v>
      </c>
      <c r="H54" s="56">
        <v>0</v>
      </c>
      <c r="I54" s="56">
        <v>0</v>
      </c>
      <c r="J54" s="84">
        <v>0</v>
      </c>
      <c r="K54" s="324">
        <v>0</v>
      </c>
      <c r="L54" s="363">
        <v>0</v>
      </c>
      <c r="M54" s="158" t="s">
        <v>29</v>
      </c>
      <c r="N54" s="56">
        <v>0</v>
      </c>
      <c r="O54" s="56">
        <v>0</v>
      </c>
      <c r="P54" s="84">
        <v>0</v>
      </c>
      <c r="Q54" s="324">
        <v>0</v>
      </c>
      <c r="R54" s="370">
        <v>0</v>
      </c>
    </row>
    <row r="55" spans="1:18" ht="12.75">
      <c r="A55" s="159" t="s">
        <v>30</v>
      </c>
      <c r="B55" s="56">
        <v>0</v>
      </c>
      <c r="C55" s="56">
        <v>0</v>
      </c>
      <c r="D55" s="84">
        <v>0</v>
      </c>
      <c r="E55" s="147">
        <v>0</v>
      </c>
      <c r="F55" s="363">
        <v>0</v>
      </c>
      <c r="G55" s="159" t="s">
        <v>30</v>
      </c>
      <c r="H55" s="56">
        <v>0</v>
      </c>
      <c r="I55" s="56">
        <v>0</v>
      </c>
      <c r="J55" s="84">
        <v>0</v>
      </c>
      <c r="K55" s="147">
        <v>0</v>
      </c>
      <c r="L55" s="363">
        <v>0</v>
      </c>
      <c r="M55" s="159" t="s">
        <v>30</v>
      </c>
      <c r="N55" s="56">
        <v>0</v>
      </c>
      <c r="O55" s="56">
        <v>0</v>
      </c>
      <c r="P55" s="84">
        <v>0</v>
      </c>
      <c r="Q55" s="147">
        <v>0</v>
      </c>
      <c r="R55" s="370">
        <v>0</v>
      </c>
    </row>
    <row r="56" spans="1:18" ht="12.75">
      <c r="A56" s="159"/>
      <c r="B56" s="56"/>
      <c r="C56" s="56"/>
      <c r="D56" s="84"/>
      <c r="E56" s="84"/>
      <c r="F56" s="363"/>
      <c r="G56" s="159"/>
      <c r="H56" s="56"/>
      <c r="I56" s="56"/>
      <c r="J56" s="84"/>
      <c r="L56" s="363"/>
      <c r="M56" s="159"/>
      <c r="N56" s="56"/>
      <c r="O56" s="56"/>
      <c r="P56" s="84"/>
      <c r="R56" s="370"/>
    </row>
    <row r="57" spans="1:18" ht="12.75">
      <c r="A57" s="160" t="s">
        <v>149</v>
      </c>
      <c r="B57" s="84"/>
      <c r="C57" s="84"/>
      <c r="D57" s="84"/>
      <c r="E57" s="84"/>
      <c r="F57" s="363"/>
      <c r="G57" s="160" t="s">
        <v>149</v>
      </c>
      <c r="H57" s="84"/>
      <c r="I57" s="84"/>
      <c r="J57" s="84"/>
      <c r="L57" s="363"/>
      <c r="M57" s="160" t="s">
        <v>149</v>
      </c>
      <c r="N57" s="84"/>
      <c r="O57" s="84"/>
      <c r="P57" s="84"/>
      <c r="R57" s="370"/>
    </row>
    <row r="58" spans="1:18" ht="12.75">
      <c r="A58" s="156"/>
      <c r="B58" s="95" t="s">
        <v>139</v>
      </c>
      <c r="C58" s="95" t="s">
        <v>140</v>
      </c>
      <c r="D58" s="95" t="s">
        <v>141</v>
      </c>
      <c r="E58" s="324" t="s">
        <v>142</v>
      </c>
      <c r="F58" s="363" t="s">
        <v>150</v>
      </c>
      <c r="G58" s="156"/>
      <c r="H58" s="95" t="s">
        <v>139</v>
      </c>
      <c r="I58" s="95" t="s">
        <v>140</v>
      </c>
      <c r="J58" s="95" t="s">
        <v>141</v>
      </c>
      <c r="K58" s="324" t="s">
        <v>142</v>
      </c>
      <c r="L58" s="363" t="s">
        <v>150</v>
      </c>
      <c r="M58" s="156"/>
      <c r="N58" s="95" t="s">
        <v>139</v>
      </c>
      <c r="O58" s="95" t="s">
        <v>140</v>
      </c>
      <c r="P58" s="95" t="s">
        <v>141</v>
      </c>
      <c r="Q58" s="324" t="s">
        <v>142</v>
      </c>
      <c r="R58" s="370" t="s">
        <v>150</v>
      </c>
    </row>
    <row r="59" spans="1:18" ht="15" customHeight="1">
      <c r="A59" s="167" t="s">
        <v>22</v>
      </c>
      <c r="B59" s="56">
        <v>1.8068</v>
      </c>
      <c r="C59" s="56">
        <v>0.3652</v>
      </c>
      <c r="D59" s="84">
        <v>0</v>
      </c>
      <c r="E59" s="324">
        <v>0</v>
      </c>
      <c r="F59" s="363">
        <v>0</v>
      </c>
      <c r="G59" s="158" t="s">
        <v>22</v>
      </c>
      <c r="H59" s="56">
        <v>1.8068</v>
      </c>
      <c r="I59" s="56">
        <v>0.3652</v>
      </c>
      <c r="J59" s="84">
        <v>0</v>
      </c>
      <c r="K59" s="324">
        <v>0</v>
      </c>
      <c r="L59" s="363">
        <v>0</v>
      </c>
      <c r="M59" s="158" t="s">
        <v>22</v>
      </c>
      <c r="N59" s="56">
        <v>1.8068</v>
      </c>
      <c r="O59" s="56">
        <v>0.3652</v>
      </c>
      <c r="P59" s="84">
        <v>0</v>
      </c>
      <c r="Q59" s="324">
        <v>0</v>
      </c>
      <c r="R59" s="370">
        <v>0</v>
      </c>
    </row>
    <row r="60" spans="1:18" ht="15" customHeight="1">
      <c r="A60" s="167" t="s">
        <v>23</v>
      </c>
      <c r="B60" s="56">
        <v>1.7114</v>
      </c>
      <c r="C60" s="56">
        <v>0.3676</v>
      </c>
      <c r="D60" s="84">
        <v>0</v>
      </c>
      <c r="E60" s="324">
        <v>0</v>
      </c>
      <c r="F60" s="363">
        <v>0</v>
      </c>
      <c r="G60" s="158" t="s">
        <v>23</v>
      </c>
      <c r="H60" s="56">
        <v>1.7114</v>
      </c>
      <c r="I60" s="56">
        <v>0.3676</v>
      </c>
      <c r="J60" s="84">
        <v>0</v>
      </c>
      <c r="K60" s="324">
        <v>0</v>
      </c>
      <c r="L60" s="363">
        <v>0</v>
      </c>
      <c r="M60" s="158" t="s">
        <v>23</v>
      </c>
      <c r="N60" s="56">
        <v>1.7114</v>
      </c>
      <c r="O60" s="56">
        <v>0.3676</v>
      </c>
      <c r="P60" s="84">
        <v>0</v>
      </c>
      <c r="Q60" s="324">
        <v>0</v>
      </c>
      <c r="R60" s="370">
        <v>0</v>
      </c>
    </row>
    <row r="61" spans="1:18" ht="15" customHeight="1">
      <c r="A61" s="167" t="s">
        <v>24</v>
      </c>
      <c r="B61" s="56">
        <v>1.7985</v>
      </c>
      <c r="C61" s="56">
        <v>0.343</v>
      </c>
      <c r="D61" s="84">
        <v>0</v>
      </c>
      <c r="E61" s="324">
        <v>0</v>
      </c>
      <c r="F61" s="363">
        <v>0</v>
      </c>
      <c r="G61" s="158" t="s">
        <v>24</v>
      </c>
      <c r="H61" s="56">
        <v>1.7985</v>
      </c>
      <c r="I61" s="56">
        <v>0.343</v>
      </c>
      <c r="J61" s="84">
        <v>0</v>
      </c>
      <c r="K61" s="324">
        <v>0</v>
      </c>
      <c r="L61" s="363">
        <v>0</v>
      </c>
      <c r="M61" s="158" t="s">
        <v>24</v>
      </c>
      <c r="N61" s="56">
        <v>1.7985</v>
      </c>
      <c r="O61" s="56">
        <v>0.343</v>
      </c>
      <c r="P61" s="84">
        <v>0</v>
      </c>
      <c r="Q61" s="324">
        <v>0</v>
      </c>
      <c r="R61" s="370">
        <v>0</v>
      </c>
    </row>
    <row r="62" spans="1:18" ht="15" customHeight="1">
      <c r="A62" s="167" t="s">
        <v>25</v>
      </c>
      <c r="B62" s="56">
        <v>1.5319</v>
      </c>
      <c r="C62" s="56">
        <v>0.3614</v>
      </c>
      <c r="D62" s="84">
        <v>0</v>
      </c>
      <c r="E62" s="324">
        <v>0</v>
      </c>
      <c r="F62" s="363">
        <v>0</v>
      </c>
      <c r="G62" s="158" t="s">
        <v>25</v>
      </c>
      <c r="H62" s="56">
        <v>1.5319</v>
      </c>
      <c r="I62" s="56">
        <v>0.3614</v>
      </c>
      <c r="J62" s="84">
        <v>0</v>
      </c>
      <c r="K62" s="324">
        <v>0</v>
      </c>
      <c r="L62" s="363">
        <v>0</v>
      </c>
      <c r="M62" s="158" t="s">
        <v>25</v>
      </c>
      <c r="N62" s="56">
        <v>1.5319</v>
      </c>
      <c r="O62" s="56">
        <v>0.3614</v>
      </c>
      <c r="P62" s="84">
        <v>0</v>
      </c>
      <c r="Q62" s="324">
        <v>0</v>
      </c>
      <c r="R62" s="370">
        <v>0</v>
      </c>
    </row>
    <row r="63" spans="1:18" ht="15" customHeight="1">
      <c r="A63" s="167" t="s">
        <v>26</v>
      </c>
      <c r="B63" s="56">
        <v>1.6457</v>
      </c>
      <c r="C63" s="56">
        <v>0.3561</v>
      </c>
      <c r="D63" s="84">
        <v>0</v>
      </c>
      <c r="E63" s="324">
        <v>0</v>
      </c>
      <c r="F63" s="363">
        <v>0</v>
      </c>
      <c r="G63" s="158" t="s">
        <v>26</v>
      </c>
      <c r="H63" s="56">
        <v>1.6457</v>
      </c>
      <c r="I63" s="56">
        <v>0.3561</v>
      </c>
      <c r="J63" s="84">
        <v>0</v>
      </c>
      <c r="K63" s="324">
        <v>0</v>
      </c>
      <c r="L63" s="363">
        <v>0</v>
      </c>
      <c r="M63" s="158" t="s">
        <v>26</v>
      </c>
      <c r="N63" s="56">
        <v>1.6457</v>
      </c>
      <c r="O63" s="56">
        <v>0.3561</v>
      </c>
      <c r="P63" s="84">
        <v>0</v>
      </c>
      <c r="Q63" s="324">
        <v>0</v>
      </c>
      <c r="R63" s="370">
        <v>0</v>
      </c>
    </row>
    <row r="64" spans="1:18" ht="15" customHeight="1">
      <c r="A64" s="167" t="s">
        <v>27</v>
      </c>
      <c r="B64" s="56">
        <v>1.3219</v>
      </c>
      <c r="C64" s="56">
        <v>0.3643</v>
      </c>
      <c r="D64" s="84">
        <v>0</v>
      </c>
      <c r="E64" s="324">
        <v>0</v>
      </c>
      <c r="F64" s="363">
        <v>0</v>
      </c>
      <c r="G64" s="158" t="s">
        <v>27</v>
      </c>
      <c r="H64" s="56">
        <v>1.3219</v>
      </c>
      <c r="I64" s="56">
        <v>0.3643</v>
      </c>
      <c r="J64" s="84">
        <v>0</v>
      </c>
      <c r="K64" s="324">
        <v>0</v>
      </c>
      <c r="L64" s="363">
        <v>0</v>
      </c>
      <c r="M64" s="158" t="s">
        <v>27</v>
      </c>
      <c r="N64" s="56">
        <v>1.3219</v>
      </c>
      <c r="O64" s="56">
        <v>0.3643</v>
      </c>
      <c r="P64" s="84">
        <v>0</v>
      </c>
      <c r="Q64" s="324">
        <v>0</v>
      </c>
      <c r="R64" s="370">
        <v>0</v>
      </c>
    </row>
    <row r="65" spans="1:18" ht="15" customHeight="1">
      <c r="A65" s="167" t="s">
        <v>28</v>
      </c>
      <c r="B65" s="56">
        <v>1.0594</v>
      </c>
      <c r="C65" s="56">
        <v>0.4321</v>
      </c>
      <c r="D65" s="84">
        <v>0</v>
      </c>
      <c r="E65" s="324">
        <v>0</v>
      </c>
      <c r="F65" s="363">
        <v>0</v>
      </c>
      <c r="G65" s="158" t="s">
        <v>28</v>
      </c>
      <c r="H65" s="56">
        <v>1.0594</v>
      </c>
      <c r="I65" s="56">
        <v>0.4321</v>
      </c>
      <c r="J65" s="84">
        <v>0</v>
      </c>
      <c r="K65" s="324">
        <v>0</v>
      </c>
      <c r="L65" s="363">
        <v>0</v>
      </c>
      <c r="M65" s="158" t="s">
        <v>28</v>
      </c>
      <c r="N65" s="56">
        <v>1.0594</v>
      </c>
      <c r="O65" s="56">
        <v>0.4321</v>
      </c>
      <c r="P65" s="84">
        <v>0</v>
      </c>
      <c r="Q65" s="324">
        <v>0</v>
      </c>
      <c r="R65" s="370">
        <v>0</v>
      </c>
    </row>
    <row r="66" spans="1:18" ht="15" customHeight="1">
      <c r="A66" s="167" t="s">
        <v>29</v>
      </c>
      <c r="B66" s="56">
        <v>1.2455</v>
      </c>
      <c r="C66" s="56">
        <v>0.3636</v>
      </c>
      <c r="D66" s="84">
        <v>0</v>
      </c>
      <c r="E66" s="324">
        <v>0</v>
      </c>
      <c r="F66" s="363">
        <v>0</v>
      </c>
      <c r="G66" s="158" t="s">
        <v>29</v>
      </c>
      <c r="H66" s="56">
        <v>1.2455</v>
      </c>
      <c r="I66" s="56">
        <v>0.3636</v>
      </c>
      <c r="J66" s="84">
        <v>0</v>
      </c>
      <c r="K66" s="324">
        <v>0</v>
      </c>
      <c r="L66" s="363">
        <v>0</v>
      </c>
      <c r="M66" s="158" t="s">
        <v>29</v>
      </c>
      <c r="N66" s="56">
        <v>1.2455</v>
      </c>
      <c r="O66" s="56">
        <v>0.3636</v>
      </c>
      <c r="P66" s="84">
        <v>0</v>
      </c>
      <c r="Q66" s="324">
        <v>0</v>
      </c>
      <c r="R66" s="370">
        <v>0</v>
      </c>
    </row>
    <row r="67" spans="1:18" ht="12.75">
      <c r="A67" s="162" t="s">
        <v>30</v>
      </c>
      <c r="B67" s="163">
        <v>1.7388</v>
      </c>
      <c r="C67" s="164">
        <v>0.3744</v>
      </c>
      <c r="D67" s="163">
        <v>0</v>
      </c>
      <c r="E67" s="325">
        <v>0</v>
      </c>
      <c r="F67" s="362">
        <v>0</v>
      </c>
      <c r="G67" s="162" t="s">
        <v>30</v>
      </c>
      <c r="H67" s="163">
        <v>1.7388</v>
      </c>
      <c r="I67" s="164">
        <v>0.3744</v>
      </c>
      <c r="J67" s="163">
        <v>0</v>
      </c>
      <c r="K67" s="325">
        <v>0</v>
      </c>
      <c r="L67" s="362">
        <v>0</v>
      </c>
      <c r="M67" s="162" t="s">
        <v>30</v>
      </c>
      <c r="N67" s="163">
        <v>1.7388</v>
      </c>
      <c r="O67" s="164">
        <v>0.3744</v>
      </c>
      <c r="P67" s="163">
        <v>0</v>
      </c>
      <c r="Q67" s="147">
        <v>0</v>
      </c>
      <c r="R67" s="371">
        <v>0</v>
      </c>
    </row>
  </sheetData>
  <sheetProtection sheet="1" objects="1" scenarios="1"/>
  <mergeCells count="1">
    <mergeCell ref="A4:M4"/>
  </mergeCells>
  <printOptions/>
  <pageMargins left="0.5" right="0.5" top="0.5" bottom="0.5" header="0" footer="0"/>
  <pageSetup fitToHeight="1" fitToWidth="1" horizontalDpi="600" verticalDpi="600" orientation="landscape" paperSize="9" scale="33"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IV118"/>
  <sheetViews>
    <sheetView zoomScale="85" zoomScaleNormal="85" workbookViewId="0" topLeftCell="A1">
      <selection activeCell="B6" sqref="B6"/>
    </sheetView>
  </sheetViews>
  <sheetFormatPr defaultColWidth="8.88671875" defaultRowHeight="15"/>
  <cols>
    <col min="1" max="1" width="57.88671875" style="8" customWidth="1"/>
    <col min="2" max="9" width="5.77734375" style="8" customWidth="1"/>
    <col min="10" max="10" width="6.3359375" style="8" customWidth="1"/>
    <col min="11" max="11" width="3.10546875" style="8" customWidth="1"/>
    <col min="12" max="12" width="24.21484375" style="8" customWidth="1"/>
    <col min="13" max="17" width="6.77734375" style="8" customWidth="1"/>
    <col min="18" max="19" width="5.77734375" style="8" customWidth="1"/>
    <col min="20" max="16384" width="9.6640625" style="8" customWidth="1"/>
  </cols>
  <sheetData>
    <row r="1" spans="1:256" ht="12" customHeight="1">
      <c r="A1" s="120" t="s">
        <v>146</v>
      </c>
      <c r="B1" s="23"/>
      <c r="C1" s="121"/>
      <c r="D1" s="121"/>
      <c r="E1" s="121"/>
      <c r="F1" s="121"/>
      <c r="G1" s="121"/>
      <c r="H1" s="121"/>
      <c r="I1" s="121"/>
      <c r="J1" s="121"/>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12" customHeight="1">
      <c r="A2" s="120"/>
      <c r="B2" s="23"/>
      <c r="C2" s="121"/>
      <c r="D2" s="121"/>
      <c r="E2" s="121"/>
      <c r="F2" s="121"/>
      <c r="G2" s="121"/>
      <c r="H2" s="121"/>
      <c r="I2" s="121"/>
      <c r="J2" s="121"/>
      <c r="L2" s="164"/>
      <c r="M2" s="164"/>
      <c r="N2" s="163"/>
      <c r="O2" s="163"/>
      <c r="P2" s="163"/>
      <c r="Q2" s="163"/>
      <c r="R2" s="163"/>
      <c r="S2" s="16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ht="13.5" customHeight="1">
      <c r="A3" s="242" t="s">
        <v>147</v>
      </c>
      <c r="B3" s="243"/>
      <c r="C3" s="244"/>
      <c r="D3" s="245"/>
      <c r="E3" s="246"/>
      <c r="F3" s="247"/>
      <c r="G3" s="246"/>
      <c r="H3" s="248"/>
      <c r="I3" s="249"/>
      <c r="J3" s="250"/>
      <c r="L3" s="216" t="s">
        <v>286</v>
      </c>
      <c r="M3" s="142"/>
      <c r="N3" s="142"/>
      <c r="O3" s="142"/>
      <c r="P3" s="142"/>
      <c r="Q3" s="142"/>
      <c r="R3" s="142"/>
      <c r="S3" s="14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256" ht="12" customHeight="1">
      <c r="A4" s="161"/>
      <c r="B4" s="251"/>
      <c r="C4" s="56"/>
      <c r="D4" s="56"/>
      <c r="E4" s="56"/>
      <c r="F4" s="56"/>
      <c r="G4" s="56"/>
      <c r="H4" s="56"/>
      <c r="I4" s="56"/>
      <c r="J4" s="166"/>
      <c r="L4" s="156"/>
      <c r="M4" s="95" t="s">
        <v>139</v>
      </c>
      <c r="N4" s="95" t="s">
        <v>140</v>
      </c>
      <c r="O4" s="95" t="s">
        <v>141</v>
      </c>
      <c r="P4" s="95" t="s">
        <v>142</v>
      </c>
      <c r="Q4" s="95" t="s">
        <v>143</v>
      </c>
      <c r="R4" s="95" t="s">
        <v>144</v>
      </c>
      <c r="S4" s="168" t="s">
        <v>145</v>
      </c>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row>
    <row r="5" spans="1:256" ht="12" customHeight="1">
      <c r="A5" s="161" t="s">
        <v>55</v>
      </c>
      <c r="B5" s="252" t="s">
        <v>71</v>
      </c>
      <c r="C5" s="252" t="s">
        <v>73</v>
      </c>
      <c r="D5" s="252" t="s">
        <v>74</v>
      </c>
      <c r="E5" s="252" t="s">
        <v>75</v>
      </c>
      <c r="F5" s="252" t="s">
        <v>76</v>
      </c>
      <c r="G5" s="252" t="s">
        <v>77</v>
      </c>
      <c r="H5" s="252" t="s">
        <v>78</v>
      </c>
      <c r="I5" s="252" t="s">
        <v>79</v>
      </c>
      <c r="J5" s="253" t="s">
        <v>183</v>
      </c>
      <c r="K5" s="23"/>
      <c r="L5" s="167" t="s">
        <v>22</v>
      </c>
      <c r="M5" s="149">
        <f>IF('Averages etc'!$D$10&gt;=35674,IF('Averages etc'!$D$10&lt;36982,'Level model'!B33,IF(36982&lt;='Averages etc'!$D$10,'Level model'!B21,0)),0)</f>
        <v>0</v>
      </c>
      <c r="N5" s="149">
        <f>IF('Averages etc'!$D$10&gt;=35674,IF('Averages etc'!$D$10&lt;36982,'Level model'!C33,IF(36982&lt;='Averages etc'!$D$10,'Level model'!C21,0)),0)</f>
        <v>0</v>
      </c>
      <c r="O5" s="149">
        <f>IF('Averages etc'!$D$10&gt;=35674,IF('Averages etc'!$D$10&lt;36982,'Level model'!D33,IF(36982&lt;='Averages etc'!$D$10,'Level model'!D21,0)),0)</f>
        <v>0</v>
      </c>
      <c r="P5" s="149">
        <f>IF('Averages etc'!$D$10&gt;=35674,IF('Averages etc'!$D$10&lt;36982,'Level model'!E33,IF(36982&lt;='Averages etc'!$D$10,'Level model'!E21,0)),0)</f>
        <v>0</v>
      </c>
      <c r="Q5" s="149">
        <f>IF('Averages etc'!$D$10&gt;=35674,IF('Averages etc'!$D$10&lt;36982,'Level model'!F33,IF(36982&lt;='Averages etc'!$D$10,'Level model'!F21,0)),0)</f>
        <v>0</v>
      </c>
      <c r="R5" s="149">
        <f>IF('Averages etc'!$D$10&gt;=35674,IF('Averages etc'!$D$10&lt;36982,'Level model'!G33,IF(36982&lt;='Averages etc'!$D$10,'Level model'!G21,0)),0)</f>
        <v>0</v>
      </c>
      <c r="S5" s="150">
        <f>IF('Averages etc'!$D$10&gt;=35674,IF('Averages etc'!$D$10&lt;36982,'Level model'!H33,IF(36982&lt;='Averages etc'!$D$10,'Level model'!H21,0)),0)</f>
        <v>0</v>
      </c>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row>
    <row r="6" spans="1:256" ht="12" customHeight="1">
      <c r="A6" s="156" t="s">
        <v>243</v>
      </c>
      <c r="B6" s="350">
        <f>IF('Averages etc'!$D$10&gt;=35674,IF('Averages etc'!$D$10&lt;36982,B83,IF(36982&lt;='Averages etc'!$D$10,B44,0)),0)</f>
        <v>0</v>
      </c>
      <c r="C6" s="350">
        <f>IF('Averages etc'!$D$10&gt;=35674,IF('Averages etc'!$D$10&lt;36982,C83,IF(36982&lt;='Averages etc'!$D$10,C44,0)),0)</f>
        <v>0</v>
      </c>
      <c r="D6" s="350">
        <f>IF('Averages etc'!$D$10&gt;=35674,IF('Averages etc'!$D$10&lt;36982,D83,IF(36982&lt;='Averages etc'!$D$10,D44,0)),0)</f>
        <v>0</v>
      </c>
      <c r="E6" s="350">
        <f>IF('Averages etc'!$D$10&gt;=35674,IF('Averages etc'!$D$10&lt;36982,E83,IF(36982&lt;='Averages etc'!$D$10,E44,0)),0)</f>
        <v>0</v>
      </c>
      <c r="F6" s="350">
        <f>IF('Averages etc'!$D$10&gt;=35674,IF('Averages etc'!$D$10&lt;36982,F83,IF(36982&lt;='Averages etc'!$D$10,F44,0)),0)</f>
        <v>0</v>
      </c>
      <c r="G6" s="350">
        <f>IF('Averages etc'!$D$10&gt;=35674,IF('Averages etc'!$D$10&lt;36982,G83,IF(36982&lt;='Averages etc'!$D$10,G44,0)),0)</f>
        <v>0</v>
      </c>
      <c r="H6" s="350">
        <f>IF('Averages etc'!$D$10&gt;=35674,IF('Averages etc'!$D$10&lt;36982,H83,IF(36982&lt;='Averages etc'!$D$10,H44,0)),0)</f>
        <v>0</v>
      </c>
      <c r="I6" s="350">
        <f>IF('Averages etc'!$D$10&gt;=35674,IF('Averages etc'!$D$10&lt;36982,I83,IF(36982&lt;='Averages etc'!$D$10,I44,0)),0)</f>
        <v>0</v>
      </c>
      <c r="J6" s="351">
        <f>IF('Averages etc'!$D$10&gt;=35674,IF('Averages etc'!$D$10&lt;36982,J83,IF(36982&lt;='Averages etc'!$D$10,J44,0)),0)</f>
        <v>0</v>
      </c>
      <c r="L6" s="167" t="s">
        <v>23</v>
      </c>
      <c r="M6" s="149">
        <f>IF('Averages etc'!$D$10&gt;=35674,IF('Averages etc'!$D$10&lt;36982,'Level model'!B34,IF(36982&lt;='Averages etc'!$D$10,'Level model'!B22,0)),0)</f>
        <v>0</v>
      </c>
      <c r="N6" s="149">
        <f>IF('Averages etc'!$D$10&gt;=35674,IF('Averages etc'!$D$10&lt;36982,'Level model'!C34,IF(36982&lt;='Averages etc'!$D$10,'Level model'!C22,0)),0)</f>
        <v>0</v>
      </c>
      <c r="O6" s="149">
        <f>IF('Averages etc'!$D$10&gt;=35674,IF('Averages etc'!$D$10&lt;36982,'Level model'!D34,IF(36982&lt;='Averages etc'!$D$10,'Level model'!D22,0)),0)</f>
        <v>0</v>
      </c>
      <c r="P6" s="149">
        <f>IF('Averages etc'!$D$10&gt;=35674,IF('Averages etc'!$D$10&lt;36982,'Level model'!E34,IF(36982&lt;='Averages etc'!$D$10,'Level model'!E22,0)),0)</f>
        <v>0</v>
      </c>
      <c r="Q6" s="149">
        <f>IF('Averages etc'!$D$10&gt;=35674,IF('Averages etc'!$D$10&lt;36982,'Level model'!F34,IF(36982&lt;='Averages etc'!$D$10,'Level model'!F22,0)),0)</f>
        <v>0</v>
      </c>
      <c r="R6" s="149">
        <f>IF('Averages etc'!$D$10&gt;=35674,IF('Averages etc'!$D$10&lt;36982,'Level model'!G34,IF(36982&lt;='Averages etc'!$D$10,'Level model'!G22,0)),0)</f>
        <v>0</v>
      </c>
      <c r="S6" s="150">
        <f>IF('Averages etc'!$D$10&gt;=35674,IF('Averages etc'!$D$10&lt;36982,'Level model'!H34,IF(36982&lt;='Averages etc'!$D$10,'Level model'!H22,0)),0)</f>
        <v>0</v>
      </c>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row>
    <row r="7" spans="1:256" ht="12" customHeight="1">
      <c r="A7" s="156" t="s">
        <v>244</v>
      </c>
      <c r="B7" s="350">
        <f>IF('Averages etc'!$D$10&gt;=35674,IF('Averages etc'!$D$10&lt;36982,B84,IF(36982&lt;='Averages etc'!$D$10,B45,0)),0)</f>
        <v>0</v>
      </c>
      <c r="C7" s="350">
        <f>IF('Averages etc'!$D$10&gt;=35674,IF('Averages etc'!$D$10&lt;36982,C84,IF(36982&lt;='Averages etc'!$D$10,C45,0)),0)</f>
        <v>0</v>
      </c>
      <c r="D7" s="350">
        <f>IF('Averages etc'!$D$10&gt;=35674,IF('Averages etc'!$D$10&lt;36982,D84,IF(36982&lt;='Averages etc'!$D$10,D45,0)),0)</f>
        <v>0</v>
      </c>
      <c r="E7" s="350">
        <f>IF('Averages etc'!$D$10&gt;=35674,IF('Averages etc'!$D$10&lt;36982,E84,IF(36982&lt;='Averages etc'!$D$10,E45,0)),0)</f>
        <v>0</v>
      </c>
      <c r="F7" s="350">
        <f>IF('Averages etc'!$D$10&gt;=35674,IF('Averages etc'!$D$10&lt;36982,F84,IF(36982&lt;='Averages etc'!$D$10,F45,0)),0)</f>
        <v>0</v>
      </c>
      <c r="G7" s="350">
        <f>IF('Averages etc'!$D$10&gt;=35674,IF('Averages etc'!$D$10&lt;36982,G84,IF(36982&lt;='Averages etc'!$D$10,G45,0)),0)</f>
        <v>0</v>
      </c>
      <c r="H7" s="350">
        <f>IF('Averages etc'!$D$10&gt;=35674,IF('Averages etc'!$D$10&lt;36982,H84,IF(36982&lt;='Averages etc'!$D$10,H45,0)),0)</f>
        <v>0</v>
      </c>
      <c r="I7" s="350">
        <f>IF('Averages etc'!$D$10&gt;=35674,IF('Averages etc'!$D$10&lt;36982,I84,IF(36982&lt;='Averages etc'!$D$10,I45,0)),0)</f>
        <v>0</v>
      </c>
      <c r="J7" s="351">
        <f>IF('Averages etc'!$D$10&gt;=35674,IF('Averages etc'!$D$10&lt;36982,J84,IF(36982&lt;='Averages etc'!$D$10,J45,0)),0)</f>
        <v>0</v>
      </c>
      <c r="L7" s="167" t="s">
        <v>24</v>
      </c>
      <c r="M7" s="149">
        <f>IF('Averages etc'!$D$10&gt;=35674,IF('Averages etc'!$D$10&lt;36982,'Level model'!B35,IF(36982&lt;='Averages etc'!$D$10,'Level model'!B23,0)),0)</f>
        <v>0</v>
      </c>
      <c r="N7" s="149">
        <f>IF('Averages etc'!$D$10&gt;=35674,IF('Averages etc'!$D$10&lt;36982,'Level model'!C35,IF(36982&lt;='Averages etc'!$D$10,'Level model'!C23,0)),0)</f>
        <v>0</v>
      </c>
      <c r="O7" s="149">
        <f>IF('Averages etc'!$D$10&gt;=35674,IF('Averages etc'!$D$10&lt;36982,'Level model'!D35,IF(36982&lt;='Averages etc'!$D$10,'Level model'!D23,0)),0)</f>
        <v>0</v>
      </c>
      <c r="P7" s="149">
        <f>IF('Averages etc'!$D$10&gt;=35674,IF('Averages etc'!$D$10&lt;36982,'Level model'!E35,IF(36982&lt;='Averages etc'!$D$10,'Level model'!E23,0)),0)</f>
        <v>0</v>
      </c>
      <c r="Q7" s="149">
        <f>IF('Averages etc'!$D$10&gt;=35674,IF('Averages etc'!$D$10&lt;36982,'Level model'!F35,IF(36982&lt;='Averages etc'!$D$10,'Level model'!F23,0)),0)</f>
        <v>0</v>
      </c>
      <c r="R7" s="149">
        <f>IF('Averages etc'!$D$10&gt;=35674,IF('Averages etc'!$D$10&lt;36982,'Level model'!G35,IF(36982&lt;='Averages etc'!$D$10,'Level model'!G23,0)),0)</f>
        <v>0</v>
      </c>
      <c r="S7" s="150">
        <f>IF('Averages etc'!$D$10&gt;=35674,IF('Averages etc'!$D$10&lt;36982,'Level model'!H35,IF(36982&lt;='Averages etc'!$D$10,'Level model'!H23,0)),0)</f>
        <v>0</v>
      </c>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row>
    <row r="8" spans="1:256" ht="12" customHeight="1">
      <c r="A8" s="145" t="s">
        <v>245</v>
      </c>
      <c r="B8" s="350">
        <f>IF('Averages etc'!$D$10&gt;=35674,IF('Averages etc'!$D$10&lt;36982,B85,IF(36982&lt;='Averages etc'!$D$10,B46,0)),0)</f>
        <v>0</v>
      </c>
      <c r="C8" s="350">
        <f>IF('Averages etc'!$D$10&gt;=35674,IF('Averages etc'!$D$10&lt;36982,C85,IF(36982&lt;='Averages etc'!$D$10,C46,0)),0)</f>
        <v>0</v>
      </c>
      <c r="D8" s="350">
        <f>IF('Averages etc'!$D$10&gt;=35674,IF('Averages etc'!$D$10&lt;36982,D85,IF(36982&lt;='Averages etc'!$D$10,D46,0)),0)</f>
        <v>0</v>
      </c>
      <c r="E8" s="350">
        <f>IF('Averages etc'!$D$10&gt;=35674,IF('Averages etc'!$D$10&lt;36982,E85,IF(36982&lt;='Averages etc'!$D$10,E46,0)),0)</f>
        <v>0</v>
      </c>
      <c r="F8" s="350">
        <f>IF('Averages etc'!$D$10&gt;=35674,IF('Averages etc'!$D$10&lt;36982,F85,IF(36982&lt;='Averages etc'!$D$10,F46,0)),0)</f>
        <v>0</v>
      </c>
      <c r="G8" s="350">
        <f>IF('Averages etc'!$D$10&gt;=35674,IF('Averages etc'!$D$10&lt;36982,G85,IF(36982&lt;='Averages etc'!$D$10,G46,0)),0)</f>
        <v>0</v>
      </c>
      <c r="H8" s="350">
        <f>IF('Averages etc'!$D$10&gt;=35674,IF('Averages etc'!$D$10&lt;36982,H85,IF(36982&lt;='Averages etc'!$D$10,H46,0)),0)</f>
        <v>0</v>
      </c>
      <c r="I8" s="350">
        <f>IF('Averages etc'!$D$10&gt;=35674,IF('Averages etc'!$D$10&lt;36982,I85,IF(36982&lt;='Averages etc'!$D$10,I46,0)),0)</f>
        <v>0</v>
      </c>
      <c r="J8" s="351">
        <f>IF('Averages etc'!$D$10&gt;=35674,IF('Averages etc'!$D$10&lt;36982,J85,IF(36982&lt;='Averages etc'!$D$10,J46,0)),0)</f>
        <v>0</v>
      </c>
      <c r="L8" s="167" t="s">
        <v>25</v>
      </c>
      <c r="M8" s="149">
        <f>IF('Averages etc'!$D$10&gt;=35674,IF('Averages etc'!$D$10&lt;36982,'Level model'!B36,IF(36982&lt;='Averages etc'!$D$10,'Level model'!B24,0)),0)</f>
        <v>0</v>
      </c>
      <c r="N8" s="149">
        <f>IF('Averages etc'!$D$10&gt;=35674,IF('Averages etc'!$D$10&lt;36982,'Level model'!C36,IF(36982&lt;='Averages etc'!$D$10,'Level model'!C24,0)),0)</f>
        <v>0</v>
      </c>
      <c r="O8" s="149">
        <f>IF('Averages etc'!$D$10&gt;=35674,IF('Averages etc'!$D$10&lt;36982,'Level model'!D36,IF(36982&lt;='Averages etc'!$D$10,'Level model'!D24,0)),0)</f>
        <v>0</v>
      </c>
      <c r="P8" s="149">
        <f>IF('Averages etc'!$D$10&gt;=35674,IF('Averages etc'!$D$10&lt;36982,'Level model'!E36,IF(36982&lt;='Averages etc'!$D$10,'Level model'!E24,0)),0)</f>
        <v>0</v>
      </c>
      <c r="Q8" s="149">
        <f>IF('Averages etc'!$D$10&gt;=35674,IF('Averages etc'!$D$10&lt;36982,'Level model'!F36,IF(36982&lt;='Averages etc'!$D$10,'Level model'!F24,0)),0)</f>
        <v>0</v>
      </c>
      <c r="R8" s="149">
        <f>IF('Averages etc'!$D$10&gt;=35674,IF('Averages etc'!$D$10&lt;36982,'Level model'!G36,IF(36982&lt;='Averages etc'!$D$10,'Level model'!G24,0)),0)</f>
        <v>0</v>
      </c>
      <c r="S8" s="150">
        <f>IF('Averages etc'!$D$10&gt;=35674,IF('Averages etc'!$D$10&lt;36982,'Level model'!H36,IF(36982&lt;='Averages etc'!$D$10,'Level model'!H24,0)),0)</f>
        <v>0</v>
      </c>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row>
    <row r="9" spans="1:256" ht="12" customHeight="1">
      <c r="A9" s="145" t="s">
        <v>270</v>
      </c>
      <c r="B9" s="350">
        <f>IF('Averages etc'!$D$10&gt;=35674,IF('Averages etc'!$D$10&lt;36982,B86,IF(36982&lt;='Averages etc'!$D$10,B47,0)),0)</f>
        <v>0</v>
      </c>
      <c r="C9" s="350">
        <f>IF('Averages etc'!$D$10&gt;=35674,IF('Averages etc'!$D$10&lt;36982,C86,IF(36982&lt;='Averages etc'!$D$10,C47,0)),0)</f>
        <v>0</v>
      </c>
      <c r="D9" s="350">
        <f>IF('Averages etc'!$D$10&gt;=35674,IF('Averages etc'!$D$10&lt;36982,D86,IF(36982&lt;='Averages etc'!$D$10,D47,0)),0)</f>
        <v>0</v>
      </c>
      <c r="E9" s="350">
        <f>IF('Averages etc'!$D$10&gt;=35674,IF('Averages etc'!$D$10&lt;36982,E86,IF(36982&lt;='Averages etc'!$D$10,E47,0)),0)</f>
        <v>0</v>
      </c>
      <c r="F9" s="350">
        <f>IF('Averages etc'!$D$10&gt;=35674,IF('Averages etc'!$D$10&lt;36982,F86,IF(36982&lt;='Averages etc'!$D$10,F47,0)),0)</f>
        <v>0</v>
      </c>
      <c r="G9" s="350">
        <f>IF('Averages etc'!$D$10&gt;=35674,IF('Averages etc'!$D$10&lt;36982,G86,IF(36982&lt;='Averages etc'!$D$10,G47,0)),0)</f>
        <v>0</v>
      </c>
      <c r="H9" s="350">
        <f>IF('Averages etc'!$D$10&gt;=35674,IF('Averages etc'!$D$10&lt;36982,H86,IF(36982&lt;='Averages etc'!$D$10,H47,0)),0)</f>
        <v>0</v>
      </c>
      <c r="I9" s="350">
        <f>IF('Averages etc'!$D$10&gt;=35674,IF('Averages etc'!$D$10&lt;36982,I86,IF(36982&lt;='Averages etc'!$D$10,I47,0)),0)</f>
        <v>0</v>
      </c>
      <c r="J9" s="351">
        <f>IF('Averages etc'!$D$10&gt;=35674,IF('Averages etc'!$D$10&lt;36982,J86,IF(36982&lt;='Averages etc'!$D$10,J47,0)),0)</f>
        <v>0</v>
      </c>
      <c r="L9" s="167" t="s">
        <v>26</v>
      </c>
      <c r="M9" s="149">
        <f>IF('Averages etc'!$D$10&gt;=35674,IF('Averages etc'!$D$10&lt;36982,'Level model'!B37,IF(36982&lt;='Averages etc'!$D$10,'Level model'!B25,0)),0)</f>
        <v>0</v>
      </c>
      <c r="N9" s="149">
        <f>IF('Averages etc'!$D$10&gt;=35674,IF('Averages etc'!$D$10&lt;36982,'Level model'!C37,IF(36982&lt;='Averages etc'!$D$10,'Level model'!C25,0)),0)</f>
        <v>0</v>
      </c>
      <c r="O9" s="149">
        <f>IF('Averages etc'!$D$10&gt;=35674,IF('Averages etc'!$D$10&lt;36982,'Level model'!D37,IF(36982&lt;='Averages etc'!$D$10,'Level model'!D25,0)),0)</f>
        <v>0</v>
      </c>
      <c r="P9" s="149">
        <f>IF('Averages etc'!$D$10&gt;=35674,IF('Averages etc'!$D$10&lt;36982,'Level model'!E37,IF(36982&lt;='Averages etc'!$D$10,'Level model'!E25,0)),0)</f>
        <v>0</v>
      </c>
      <c r="Q9" s="149">
        <f>IF('Averages etc'!$D$10&gt;=35674,IF('Averages etc'!$D$10&lt;36982,'Level model'!F37,IF(36982&lt;='Averages etc'!$D$10,'Level model'!F25,0)),0)</f>
        <v>0</v>
      </c>
      <c r="R9" s="149">
        <f>IF('Averages etc'!$D$10&gt;=35674,IF('Averages etc'!$D$10&lt;36982,'Level model'!G37,IF(36982&lt;='Averages etc'!$D$10,'Level model'!G25,0)),0)</f>
        <v>0</v>
      </c>
      <c r="S9" s="150">
        <f>IF('Averages etc'!$D$10&gt;=35674,IF('Averages etc'!$D$10&lt;36982,'Level model'!H37,IF(36982&lt;='Averages etc'!$D$10,'Level model'!H25,0)),0)</f>
        <v>0</v>
      </c>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row>
    <row r="10" spans="1:256" ht="12" customHeight="1">
      <c r="A10" s="145" t="s">
        <v>226</v>
      </c>
      <c r="B10" s="350">
        <f>IF('Averages etc'!$D$10&gt;=35674,IF('Averages etc'!$D$10&lt;36982,B87,IF(36982&lt;='Averages etc'!$D$10,B48,0)),0)</f>
        <v>0</v>
      </c>
      <c r="C10" s="350">
        <f>IF('Averages etc'!$D$10&gt;=35674,IF('Averages etc'!$D$10&lt;36982,C87,IF(36982&lt;='Averages etc'!$D$10,C48,0)),0)</f>
        <v>0</v>
      </c>
      <c r="D10" s="350">
        <f>IF('Averages etc'!$D$10&gt;=35674,IF('Averages etc'!$D$10&lt;36982,D87,IF(36982&lt;='Averages etc'!$D$10,D48,0)),0)</f>
        <v>0</v>
      </c>
      <c r="E10" s="350">
        <f>IF('Averages etc'!$D$10&gt;=35674,IF('Averages etc'!$D$10&lt;36982,E87,IF(36982&lt;='Averages etc'!$D$10,E48,0)),0)</f>
        <v>0</v>
      </c>
      <c r="F10" s="350">
        <f>IF('Averages etc'!$D$10&gt;=35674,IF('Averages etc'!$D$10&lt;36982,F87,IF(36982&lt;='Averages etc'!$D$10,F48,0)),0)</f>
        <v>0</v>
      </c>
      <c r="G10" s="350">
        <f>IF('Averages etc'!$D$10&gt;=35674,IF('Averages etc'!$D$10&lt;36982,G87,IF(36982&lt;='Averages etc'!$D$10,G48,0)),0)</f>
        <v>0</v>
      </c>
      <c r="H10" s="350">
        <f>IF('Averages etc'!$D$10&gt;=35674,IF('Averages etc'!$D$10&lt;36982,H87,IF(36982&lt;='Averages etc'!$D$10,H48,0)),0)</f>
        <v>0</v>
      </c>
      <c r="I10" s="350">
        <f>IF('Averages etc'!$D$10&gt;=35674,IF('Averages etc'!$D$10&lt;36982,I87,IF(36982&lt;='Averages etc'!$D$10,I48,0)),0)</f>
        <v>0</v>
      </c>
      <c r="J10" s="351">
        <f>IF('Averages etc'!$D$10&gt;=35674,IF('Averages etc'!$D$10&lt;36982,J87,IF(36982&lt;='Averages etc'!$D$10,J48,0)),0)</f>
        <v>0</v>
      </c>
      <c r="L10" s="167" t="s">
        <v>27</v>
      </c>
      <c r="M10" s="149">
        <f>IF('Averages etc'!$D$10&gt;=35674,IF('Averages etc'!$D$10&lt;36982,'Level model'!B38,IF(36982&lt;='Averages etc'!$D$10,'Level model'!B26,0)),0)</f>
        <v>0</v>
      </c>
      <c r="N10" s="149">
        <f>IF('Averages etc'!$D$10&gt;=35674,IF('Averages etc'!$D$10&lt;36982,'Level model'!C38,IF(36982&lt;='Averages etc'!$D$10,'Level model'!C26,0)),0)</f>
        <v>0</v>
      </c>
      <c r="O10" s="149">
        <f>IF('Averages etc'!$D$10&gt;=35674,IF('Averages etc'!$D$10&lt;36982,'Level model'!D38,IF(36982&lt;='Averages etc'!$D$10,'Level model'!D26,0)),0)</f>
        <v>0</v>
      </c>
      <c r="P10" s="149">
        <f>IF('Averages etc'!$D$10&gt;=35674,IF('Averages etc'!$D$10&lt;36982,'Level model'!E38,IF(36982&lt;='Averages etc'!$D$10,'Level model'!E26,0)),0)</f>
        <v>0</v>
      </c>
      <c r="Q10" s="149">
        <f>IF('Averages etc'!$D$10&gt;=35674,IF('Averages etc'!$D$10&lt;36982,'Level model'!F38,IF(36982&lt;='Averages etc'!$D$10,'Level model'!F26,0)),0)</f>
        <v>0</v>
      </c>
      <c r="R10" s="149">
        <f>IF('Averages etc'!$D$10&gt;=35674,IF('Averages etc'!$D$10&lt;36982,'Level model'!G38,IF(36982&lt;='Averages etc'!$D$10,'Level model'!G26,0)),0)</f>
        <v>0</v>
      </c>
      <c r="S10" s="150">
        <f>IF('Averages etc'!$D$10&gt;=35674,IF('Averages etc'!$D$10&lt;36982,'Level model'!H38,IF(36982&lt;='Averages etc'!$D$10,'Level model'!H26,0)),0)</f>
        <v>0</v>
      </c>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row>
    <row r="11" spans="1:256" ht="12" customHeight="1">
      <c r="A11" s="145" t="s">
        <v>227</v>
      </c>
      <c r="B11" s="350">
        <f>IF('Averages etc'!$D$10&gt;=35674,IF('Averages etc'!$D$10&lt;36982,B88,IF(36982&lt;='Averages etc'!$D$10,B49,0)),0)</f>
        <v>0</v>
      </c>
      <c r="C11" s="350">
        <f>IF('Averages etc'!$D$10&gt;=35674,IF('Averages etc'!$D$10&lt;36982,C88,IF(36982&lt;='Averages etc'!$D$10,C49,0)),0)</f>
        <v>0</v>
      </c>
      <c r="D11" s="350">
        <f>IF('Averages etc'!$D$10&gt;=35674,IF('Averages etc'!$D$10&lt;36982,D88,IF(36982&lt;='Averages etc'!$D$10,D49,0)),0)</f>
        <v>0</v>
      </c>
      <c r="E11" s="350">
        <f>IF('Averages etc'!$D$10&gt;=35674,IF('Averages etc'!$D$10&lt;36982,E88,IF(36982&lt;='Averages etc'!$D$10,E49,0)),0)</f>
        <v>0</v>
      </c>
      <c r="F11" s="350">
        <f>IF('Averages etc'!$D$10&gt;=35674,IF('Averages etc'!$D$10&lt;36982,F88,IF(36982&lt;='Averages etc'!$D$10,F49,0)),0)</f>
        <v>0</v>
      </c>
      <c r="G11" s="350">
        <f>IF('Averages etc'!$D$10&gt;=35674,IF('Averages etc'!$D$10&lt;36982,G88,IF(36982&lt;='Averages etc'!$D$10,G49,0)),0)</f>
        <v>0</v>
      </c>
      <c r="H11" s="350">
        <f>IF('Averages etc'!$D$10&gt;=35674,IF('Averages etc'!$D$10&lt;36982,H88,IF(36982&lt;='Averages etc'!$D$10,H49,0)),0)</f>
        <v>0</v>
      </c>
      <c r="I11" s="350">
        <f>IF('Averages etc'!$D$10&gt;=35674,IF('Averages etc'!$D$10&lt;36982,I88,IF(36982&lt;='Averages etc'!$D$10,I49,0)),0)</f>
        <v>0</v>
      </c>
      <c r="J11" s="351">
        <f>IF('Averages etc'!$D$10&gt;=35674,IF('Averages etc'!$D$10&lt;36982,J88,IF(36982&lt;='Averages etc'!$D$10,J49,0)),0)</f>
        <v>0</v>
      </c>
      <c r="L11" s="167" t="s">
        <v>28</v>
      </c>
      <c r="M11" s="149">
        <f>IF('Averages etc'!$D$10&gt;=35674,IF('Averages etc'!$D$10&lt;36982,'Level model'!B39,IF(36982&lt;='Averages etc'!$D$10,'Level model'!B27,0)),0)</f>
        <v>0</v>
      </c>
      <c r="N11" s="149">
        <f>IF('Averages etc'!$D$10&gt;=35674,IF('Averages etc'!$D$10&lt;36982,'Level model'!C39,IF(36982&lt;='Averages etc'!$D$10,'Level model'!C27,0)),0)</f>
        <v>0</v>
      </c>
      <c r="O11" s="149">
        <f>IF('Averages etc'!$D$10&gt;=35674,IF('Averages etc'!$D$10&lt;36982,'Level model'!D39,IF(36982&lt;='Averages etc'!$D$10,'Level model'!D27,0)),0)</f>
        <v>0</v>
      </c>
      <c r="P11" s="149">
        <f>IF('Averages etc'!$D$10&gt;=35674,IF('Averages etc'!$D$10&lt;36982,'Level model'!E39,IF(36982&lt;='Averages etc'!$D$10,'Level model'!E27,0)),0)</f>
        <v>0</v>
      </c>
      <c r="Q11" s="149">
        <f>IF('Averages etc'!$D$10&gt;=35674,IF('Averages etc'!$D$10&lt;36982,'Level model'!F39,IF(36982&lt;='Averages etc'!$D$10,'Level model'!F27,0)),0)</f>
        <v>0</v>
      </c>
      <c r="R11" s="149">
        <f>IF('Averages etc'!$D$10&gt;=35674,IF('Averages etc'!$D$10&lt;36982,'Level model'!G39,IF(36982&lt;='Averages etc'!$D$10,'Level model'!G27,0)),0)</f>
        <v>0</v>
      </c>
      <c r="S11" s="150">
        <f>IF('Averages etc'!$D$10&gt;=35674,IF('Averages etc'!$D$10&lt;36982,'Level model'!H39,IF(36982&lt;='Averages etc'!$D$10,'Level model'!H27,0)),0)</f>
        <v>0</v>
      </c>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row>
    <row r="12" spans="1:256" ht="12" customHeight="1">
      <c r="A12" s="145" t="s">
        <v>271</v>
      </c>
      <c r="B12" s="350">
        <f>IF('Averages etc'!$D$10&gt;=35674,IF('Averages etc'!$D$10&lt;36982,B89,IF(36982&lt;='Averages etc'!$D$10,B50,0)),0)</f>
        <v>0</v>
      </c>
      <c r="C12" s="350">
        <f>IF('Averages etc'!$D$10&gt;=35674,IF('Averages etc'!$D$10&lt;36982,C89,IF(36982&lt;='Averages etc'!$D$10,C50,0)),0)</f>
        <v>0</v>
      </c>
      <c r="D12" s="350">
        <f>IF('Averages etc'!$D$10&gt;=35674,IF('Averages etc'!$D$10&lt;36982,D89,IF(36982&lt;='Averages etc'!$D$10,D50,0)),0)</f>
        <v>0</v>
      </c>
      <c r="E12" s="350">
        <f>IF('Averages etc'!$D$10&gt;=35674,IF('Averages etc'!$D$10&lt;36982,E89,IF(36982&lt;='Averages etc'!$D$10,E50,0)),0)</f>
        <v>0</v>
      </c>
      <c r="F12" s="350">
        <f>IF('Averages etc'!$D$10&gt;=35674,IF('Averages etc'!$D$10&lt;36982,F89,IF(36982&lt;='Averages etc'!$D$10,F50,0)),0)</f>
        <v>0</v>
      </c>
      <c r="G12" s="350">
        <f>IF('Averages etc'!$D$10&gt;=35674,IF('Averages etc'!$D$10&lt;36982,G89,IF(36982&lt;='Averages etc'!$D$10,G50,0)),0)</f>
        <v>0</v>
      </c>
      <c r="H12" s="350">
        <f>IF('Averages etc'!$D$10&gt;=35674,IF('Averages etc'!$D$10&lt;36982,H89,IF(36982&lt;='Averages etc'!$D$10,H50,0)),0)</f>
        <v>0</v>
      </c>
      <c r="I12" s="350">
        <f>IF('Averages etc'!$D$10&gt;=35674,IF('Averages etc'!$D$10&lt;36982,I89,IF(36982&lt;='Averages etc'!$D$10,I50,0)),0)</f>
        <v>0</v>
      </c>
      <c r="J12" s="351">
        <f>IF('Averages etc'!$D$10&gt;=35674,IF('Averages etc'!$D$10&lt;36982,J89,IF(36982&lt;='Averages etc'!$D$10,J50,0)),0)</f>
        <v>0</v>
      </c>
      <c r="L12" s="158" t="s">
        <v>29</v>
      </c>
      <c r="M12" s="149">
        <f>IF('Averages etc'!$D$10&gt;=35674,IF('Averages etc'!$D$10&lt;36982,'Level model'!B40,IF(36982&lt;='Averages etc'!$D$10,'Level model'!B28,0)),0)</f>
        <v>0</v>
      </c>
      <c r="N12" s="149">
        <f>IF('Averages etc'!$D$10&gt;=35674,IF('Averages etc'!$D$10&lt;36982,'Level model'!C40,IF(36982&lt;='Averages etc'!$D$10,'Level model'!C28,0)),0)</f>
        <v>0</v>
      </c>
      <c r="O12" s="149">
        <f>IF('Averages etc'!$D$10&gt;=35674,IF('Averages etc'!$D$10&lt;36982,'Level model'!D40,IF(36982&lt;='Averages etc'!$D$10,'Level model'!D28,0)),0)</f>
        <v>0</v>
      </c>
      <c r="P12" s="149">
        <f>IF('Averages etc'!$D$10&gt;=35674,IF('Averages etc'!$D$10&lt;36982,'Level model'!E40,IF(36982&lt;='Averages etc'!$D$10,'Level model'!E28,0)),0)</f>
        <v>0</v>
      </c>
      <c r="Q12" s="149">
        <f>IF('Averages etc'!$D$10&gt;=35674,IF('Averages etc'!$D$10&lt;36982,'Level model'!F40,IF(36982&lt;='Averages etc'!$D$10,'Level model'!F28,0)),0)</f>
        <v>0</v>
      </c>
      <c r="R12" s="149">
        <f>IF('Averages etc'!$D$10&gt;=35674,IF('Averages etc'!$D$10&lt;36982,'Level model'!G40,IF(36982&lt;='Averages etc'!$D$10,'Level model'!G28,0)),0)</f>
        <v>0</v>
      </c>
      <c r="S12" s="150">
        <f>IF('Averages etc'!$D$10&gt;=35674,IF('Averages etc'!$D$10&lt;36982,'Level model'!H40,IF(36982&lt;='Averages etc'!$D$10,'Level model'!H28,0)),0)</f>
        <v>0</v>
      </c>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row>
    <row r="13" spans="1:256" ht="12" customHeight="1">
      <c r="A13" s="145" t="s">
        <v>228</v>
      </c>
      <c r="B13" s="350">
        <f>IF('Averages etc'!$D$10&gt;=35674,IF('Averages etc'!$D$10&lt;36982,B90,IF(36982&lt;='Averages etc'!$D$10,B51,0)),0)</f>
        <v>0</v>
      </c>
      <c r="C13" s="350">
        <f>IF('Averages etc'!$D$10&gt;=35674,IF('Averages etc'!$D$10&lt;36982,C90,IF(36982&lt;='Averages etc'!$D$10,C51,0)),0)</f>
        <v>0</v>
      </c>
      <c r="D13" s="350">
        <f>IF('Averages etc'!$D$10&gt;=35674,IF('Averages etc'!$D$10&lt;36982,D90,IF(36982&lt;='Averages etc'!$D$10,D51,0)),0)</f>
        <v>0</v>
      </c>
      <c r="E13" s="350">
        <f>IF('Averages etc'!$D$10&gt;=35674,IF('Averages etc'!$D$10&lt;36982,E90,IF(36982&lt;='Averages etc'!$D$10,E51,0)),0)</f>
        <v>0</v>
      </c>
      <c r="F13" s="350">
        <f>IF('Averages etc'!$D$10&gt;=35674,IF('Averages etc'!$D$10&lt;36982,F90,IF(36982&lt;='Averages etc'!$D$10,F51,0)),0)</f>
        <v>0</v>
      </c>
      <c r="G13" s="350">
        <f>IF('Averages etc'!$D$10&gt;=35674,IF('Averages etc'!$D$10&lt;36982,G90,IF(36982&lt;='Averages etc'!$D$10,G51,0)),0)</f>
        <v>0</v>
      </c>
      <c r="H13" s="350">
        <f>IF('Averages etc'!$D$10&gt;=35674,IF('Averages etc'!$D$10&lt;36982,H90,IF(36982&lt;='Averages etc'!$D$10,H51,0)),0)</f>
        <v>0</v>
      </c>
      <c r="I13" s="350">
        <f>IF('Averages etc'!$D$10&gt;=35674,IF('Averages etc'!$D$10&lt;36982,I90,IF(36982&lt;='Averages etc'!$D$10,I51,0)),0)</f>
        <v>0</v>
      </c>
      <c r="J13" s="351">
        <f>IF('Averages etc'!$D$10&gt;=35674,IF('Averages etc'!$D$10&lt;36982,J90,IF(36982&lt;='Averages etc'!$D$10,J51,0)),0)</f>
        <v>0</v>
      </c>
      <c r="L13" s="159" t="s">
        <v>30</v>
      </c>
      <c r="M13" s="149">
        <f>IF('Averages etc'!$D$10&gt;=35674,IF('Averages etc'!$D$10&lt;36982,'Level model'!B41,IF(36982&lt;='Averages etc'!$D$10,'Level model'!B29,0)),0)</f>
        <v>0</v>
      </c>
      <c r="N13" s="149">
        <f>IF('Averages etc'!$D$10&gt;=35674,IF('Averages etc'!$D$10&lt;36982,'Level model'!C41,IF(36982&lt;='Averages etc'!$D$10,'Level model'!C29,0)),0)</f>
        <v>0</v>
      </c>
      <c r="O13" s="149">
        <f>IF('Averages etc'!$D$10&gt;=35674,IF('Averages etc'!$D$10&lt;36982,'Level model'!D41,IF(36982&lt;='Averages etc'!$D$10,'Level model'!D29,0)),0)</f>
        <v>0</v>
      </c>
      <c r="P13" s="149">
        <f>IF('Averages etc'!$D$10&gt;=35674,IF('Averages etc'!$D$10&lt;36982,'Level model'!E41,IF(36982&lt;='Averages etc'!$D$10,'Level model'!E29,0)),0)</f>
        <v>0</v>
      </c>
      <c r="Q13" s="149">
        <f>IF('Averages etc'!$D$10&gt;=35674,IF('Averages etc'!$D$10&lt;36982,'Level model'!F41,IF(36982&lt;='Averages etc'!$D$10,'Level model'!F29,0)),0)</f>
        <v>0</v>
      </c>
      <c r="R13" s="149">
        <f>IF('Averages etc'!$D$10&gt;=35674,IF('Averages etc'!$D$10&lt;36982,'Level model'!G41,IF(36982&lt;='Averages etc'!$D$10,'Level model'!G29,0)),0)</f>
        <v>0</v>
      </c>
      <c r="S13" s="150">
        <f>IF('Averages etc'!$D$10&gt;=35674,IF('Averages etc'!$D$10&lt;36982,'Level model'!H41,IF(36982&lt;='Averages etc'!$D$10,'Level model'!H29,0)),0)</f>
        <v>0</v>
      </c>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row>
    <row r="14" spans="1:256" ht="12" customHeight="1">
      <c r="A14" s="145" t="s">
        <v>229</v>
      </c>
      <c r="B14" s="350">
        <f>IF('Averages etc'!$D$10&gt;=35674,IF('Averages etc'!$D$10&lt;36982,B91,IF(36982&lt;='Averages etc'!$D$10,B52,0)),0)</f>
        <v>0</v>
      </c>
      <c r="C14" s="350">
        <f>IF('Averages etc'!$D$10&gt;=35674,IF('Averages etc'!$D$10&lt;36982,C91,IF(36982&lt;='Averages etc'!$D$10,C52,0)),0)</f>
        <v>0</v>
      </c>
      <c r="D14" s="350">
        <f>IF('Averages etc'!$D$10&gt;=35674,IF('Averages etc'!$D$10&lt;36982,D91,IF(36982&lt;='Averages etc'!$D$10,D52,0)),0)</f>
        <v>0</v>
      </c>
      <c r="E14" s="350">
        <f>IF('Averages etc'!$D$10&gt;=35674,IF('Averages etc'!$D$10&lt;36982,E91,IF(36982&lt;='Averages etc'!$D$10,E52,0)),0)</f>
        <v>0</v>
      </c>
      <c r="F14" s="350">
        <f>IF('Averages etc'!$D$10&gt;=35674,IF('Averages etc'!$D$10&lt;36982,F91,IF(36982&lt;='Averages etc'!$D$10,F52,0)),0)</f>
        <v>0</v>
      </c>
      <c r="G14" s="350">
        <f>IF('Averages etc'!$D$10&gt;=35674,IF('Averages etc'!$D$10&lt;36982,G91,IF(36982&lt;='Averages etc'!$D$10,G52,0)),0)</f>
        <v>0</v>
      </c>
      <c r="H14" s="350">
        <f>IF('Averages etc'!$D$10&gt;=35674,IF('Averages etc'!$D$10&lt;36982,H91,IF(36982&lt;='Averages etc'!$D$10,H52,0)),0)</f>
        <v>0</v>
      </c>
      <c r="I14" s="350">
        <f>IF('Averages etc'!$D$10&gt;=35674,IF('Averages etc'!$D$10&lt;36982,I91,IF(36982&lt;='Averages etc'!$D$10,I52,0)),0)</f>
        <v>0</v>
      </c>
      <c r="J14" s="351">
        <f>IF('Averages etc'!$D$10&gt;=35674,IF('Averages etc'!$D$10&lt;36982,J91,IF(36982&lt;='Averages etc'!$D$10,J52,0)),0)</f>
        <v>0</v>
      </c>
      <c r="L14" s="156"/>
      <c r="M14" s="56"/>
      <c r="N14" s="84"/>
      <c r="O14" s="84"/>
      <c r="P14" s="84"/>
      <c r="Q14" s="84"/>
      <c r="R14" s="84"/>
      <c r="S14" s="144"/>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row>
    <row r="15" spans="1:256" ht="12" customHeight="1">
      <c r="A15" s="156" t="s">
        <v>272</v>
      </c>
      <c r="B15" s="350">
        <f>IF('Averages etc'!$D$10&gt;=35674,IF('Averages etc'!$D$10&lt;36982,B92,IF(36982&lt;='Averages etc'!$D$10,B53,0)),0)</f>
        <v>0</v>
      </c>
      <c r="C15" s="350">
        <f>IF('Averages etc'!$D$10&gt;=35674,IF('Averages etc'!$D$10&lt;36982,C92,IF(36982&lt;='Averages etc'!$D$10,C53,0)),0)</f>
        <v>0</v>
      </c>
      <c r="D15" s="350">
        <f>IF('Averages etc'!$D$10&gt;=35674,IF('Averages etc'!$D$10&lt;36982,D92,IF(36982&lt;='Averages etc'!$D$10,D53,0)),0)</f>
        <v>0</v>
      </c>
      <c r="E15" s="350">
        <f>IF('Averages etc'!$D$10&gt;=35674,IF('Averages etc'!$D$10&lt;36982,E92,IF(36982&lt;='Averages etc'!$D$10,E53,0)),0)</f>
        <v>0</v>
      </c>
      <c r="F15" s="350">
        <f>IF('Averages etc'!$D$10&gt;=35674,IF('Averages etc'!$D$10&lt;36982,F92,IF(36982&lt;='Averages etc'!$D$10,F53,0)),0)</f>
        <v>0</v>
      </c>
      <c r="G15" s="350">
        <f>IF('Averages etc'!$D$10&gt;=35674,IF('Averages etc'!$D$10&lt;36982,G92,IF(36982&lt;='Averages etc'!$D$10,G53,0)),0)</f>
        <v>0</v>
      </c>
      <c r="H15" s="350">
        <f>IF('Averages etc'!$D$10&gt;=35674,IF('Averages etc'!$D$10&lt;36982,H92,IF(36982&lt;='Averages etc'!$D$10,H53,0)),0)</f>
        <v>0</v>
      </c>
      <c r="I15" s="350">
        <f>IF('Averages etc'!$D$10&gt;=35674,IF('Averages etc'!$D$10&lt;36982,I92,IF(36982&lt;='Averages etc'!$D$10,I53,0)),0)</f>
        <v>0</v>
      </c>
      <c r="J15" s="351">
        <f>IF('Averages etc'!$D$10&gt;=35674,IF('Averages etc'!$D$10&lt;36982,J92,IF(36982&lt;='Averages etc'!$D$10,J53,0)),0)</f>
        <v>0</v>
      </c>
      <c r="L15" s="145"/>
      <c r="M15" s="84"/>
      <c r="N15" s="84"/>
      <c r="O15" s="84"/>
      <c r="P15" s="84"/>
      <c r="Q15" s="84"/>
      <c r="R15" s="84"/>
      <c r="S15" s="144"/>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row>
    <row r="16" spans="1:256" ht="12" customHeight="1">
      <c r="A16" s="156" t="s">
        <v>224</v>
      </c>
      <c r="B16" s="350">
        <f>IF('Averages etc'!$D$10&gt;=35674,IF('Averages etc'!$D$10&lt;36982,B93,IF(36982&lt;='Averages etc'!$D$10,B54,0)),0)</f>
        <v>0</v>
      </c>
      <c r="C16" s="350">
        <f>IF('Averages etc'!$D$10&gt;=35674,IF('Averages etc'!$D$10&lt;36982,C93,IF(36982&lt;='Averages etc'!$D$10,C54,0)),0)</f>
        <v>0</v>
      </c>
      <c r="D16" s="350">
        <f>IF('Averages etc'!$D$10&gt;=35674,IF('Averages etc'!$D$10&lt;36982,D93,IF(36982&lt;='Averages etc'!$D$10,D54,0)),0)</f>
        <v>0</v>
      </c>
      <c r="E16" s="350">
        <f>IF('Averages etc'!$D$10&gt;=35674,IF('Averages etc'!$D$10&lt;36982,E93,IF(36982&lt;='Averages etc'!$D$10,E54,0)),0)</f>
        <v>0</v>
      </c>
      <c r="F16" s="350">
        <f>IF('Averages etc'!$D$10&gt;=35674,IF('Averages etc'!$D$10&lt;36982,F93,IF(36982&lt;='Averages etc'!$D$10,F54,0)),0)</f>
        <v>0</v>
      </c>
      <c r="G16" s="350">
        <f>IF('Averages etc'!$D$10&gt;=35674,IF('Averages etc'!$D$10&lt;36982,G93,IF(36982&lt;='Averages etc'!$D$10,G54,0)),0)</f>
        <v>0</v>
      </c>
      <c r="H16" s="350">
        <f>IF('Averages etc'!$D$10&gt;=35674,IF('Averages etc'!$D$10&lt;36982,H93,IF(36982&lt;='Averages etc'!$D$10,H54,0)),0)</f>
        <v>0</v>
      </c>
      <c r="I16" s="350">
        <f>IF('Averages etc'!$D$10&gt;=35674,IF('Averages etc'!$D$10&lt;36982,I93,IF(36982&lt;='Averages etc'!$D$10,I54,0)),0)</f>
        <v>0</v>
      </c>
      <c r="J16" s="351">
        <f>IF('Averages etc'!$D$10&gt;=35674,IF('Averages etc'!$D$10&lt;36982,J93,IF(36982&lt;='Averages etc'!$D$10,J54,0)),0)</f>
        <v>0</v>
      </c>
      <c r="L16" s="156"/>
      <c r="M16" s="56"/>
      <c r="N16" s="84"/>
      <c r="O16" s="84"/>
      <c r="P16" s="84"/>
      <c r="Q16" s="84"/>
      <c r="R16" s="84"/>
      <c r="S16" s="144"/>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row>
    <row r="17" spans="1:256" ht="12" customHeight="1">
      <c r="A17" s="156" t="s">
        <v>225</v>
      </c>
      <c r="B17" s="350">
        <f>IF('Averages etc'!$D$10&gt;=35674,IF('Averages etc'!$D$10&lt;36982,B94,IF(36982&lt;='Averages etc'!$D$10,B55,0)),0)</f>
        <v>0</v>
      </c>
      <c r="C17" s="350">
        <f>IF('Averages etc'!$D$10&gt;=35674,IF('Averages etc'!$D$10&lt;36982,C94,IF(36982&lt;='Averages etc'!$D$10,C55,0)),0)</f>
        <v>0</v>
      </c>
      <c r="D17" s="350">
        <f>IF('Averages etc'!$D$10&gt;=35674,IF('Averages etc'!$D$10&lt;36982,D94,IF(36982&lt;='Averages etc'!$D$10,D55,0)),0)</f>
        <v>0</v>
      </c>
      <c r="E17" s="350">
        <f>IF('Averages etc'!$D$10&gt;=35674,IF('Averages etc'!$D$10&lt;36982,E94,IF(36982&lt;='Averages etc'!$D$10,E55,0)),0)</f>
        <v>0</v>
      </c>
      <c r="F17" s="350">
        <f>IF('Averages etc'!$D$10&gt;=35674,IF('Averages etc'!$D$10&lt;36982,F94,IF(36982&lt;='Averages etc'!$D$10,F55,0)),0)</f>
        <v>0</v>
      </c>
      <c r="G17" s="350">
        <f>IF('Averages etc'!$D$10&gt;=35674,IF('Averages etc'!$D$10&lt;36982,G94,IF(36982&lt;='Averages etc'!$D$10,G55,0)),0)</f>
        <v>0</v>
      </c>
      <c r="H17" s="350">
        <f>IF('Averages etc'!$D$10&gt;=35674,IF('Averages etc'!$D$10&lt;36982,H94,IF(36982&lt;='Averages etc'!$D$10,H55,0)),0)</f>
        <v>0</v>
      </c>
      <c r="I17" s="350">
        <f>IF('Averages etc'!$D$10&gt;=35674,IF('Averages etc'!$D$10&lt;36982,I94,IF(36982&lt;='Averages etc'!$D$10,I55,0)),0)</f>
        <v>0</v>
      </c>
      <c r="J17" s="351">
        <f>IF('Averages etc'!$D$10&gt;=35674,IF('Averages etc'!$D$10&lt;36982,J94,IF(36982&lt;='Averages etc'!$D$10,J55,0)),0)</f>
        <v>0</v>
      </c>
      <c r="L17" s="155" t="s">
        <v>210</v>
      </c>
      <c r="M17" s="84"/>
      <c r="N17" s="84"/>
      <c r="O17" s="84"/>
      <c r="P17" s="84"/>
      <c r="Q17" s="84"/>
      <c r="R17" s="84"/>
      <c r="S17" s="144"/>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row>
    <row r="18" spans="1:256" ht="12" customHeight="1">
      <c r="A18" s="159" t="s">
        <v>60</v>
      </c>
      <c r="B18" s="350"/>
      <c r="C18" s="350"/>
      <c r="D18" s="350"/>
      <c r="E18" s="350"/>
      <c r="F18" s="350"/>
      <c r="G18" s="350"/>
      <c r="H18" s="350"/>
      <c r="I18" s="350"/>
      <c r="J18" s="351"/>
      <c r="L18" s="156"/>
      <c r="M18" s="95" t="s">
        <v>139</v>
      </c>
      <c r="N18" s="95" t="s">
        <v>140</v>
      </c>
      <c r="O18" s="95" t="s">
        <v>141</v>
      </c>
      <c r="P18" s="95" t="s">
        <v>142</v>
      </c>
      <c r="Q18" s="95" t="s">
        <v>143</v>
      </c>
      <c r="R18" s="95" t="s">
        <v>144</v>
      </c>
      <c r="S18" s="168" t="s">
        <v>145</v>
      </c>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row>
    <row r="19" spans="1:256" ht="12" customHeight="1">
      <c r="A19" s="156" t="s">
        <v>246</v>
      </c>
      <c r="B19" s="350">
        <f>IF('Averages etc'!$D$10&gt;=35674,IF('Averages etc'!$D$10&lt;36982,B96,IF(36982&lt;='Averages etc'!$D$10,B57,0)),0)</f>
        <v>0</v>
      </c>
      <c r="C19" s="350">
        <f>IF('Averages etc'!$D$10&gt;=35674,IF('Averages etc'!$D$10&lt;36982,C96,IF(36982&lt;='Averages etc'!$D$10,C57,0)),0)</f>
        <v>0</v>
      </c>
      <c r="D19" s="350">
        <f>IF('Averages etc'!$D$10&gt;=35674,IF('Averages etc'!$D$10&lt;36982,D96,IF(36982&lt;='Averages etc'!$D$10,D57,0)),0)</f>
        <v>0</v>
      </c>
      <c r="E19" s="350">
        <f>IF('Averages etc'!$D$10&gt;=35674,IF('Averages etc'!$D$10&lt;36982,E96,IF(36982&lt;='Averages etc'!$D$10,E57,0)),0)</f>
        <v>0</v>
      </c>
      <c r="F19" s="350">
        <f>IF('Averages etc'!$D$10&gt;=35674,IF('Averages etc'!$D$10&lt;36982,F96,IF(36982&lt;='Averages etc'!$D$10,F57,0)),0)</f>
        <v>0</v>
      </c>
      <c r="G19" s="350">
        <f>IF('Averages etc'!$D$10&gt;=35674,IF('Averages etc'!$D$10&lt;36982,G96,IF(36982&lt;='Averages etc'!$D$10,G57,0)),0)</f>
        <v>0</v>
      </c>
      <c r="H19" s="350">
        <f>IF('Averages etc'!$D$10&gt;=35674,IF('Averages etc'!$D$10&lt;36982,H96,IF(36982&lt;='Averages etc'!$D$10,H57,0)),0)</f>
        <v>0</v>
      </c>
      <c r="I19" s="350">
        <f>IF('Averages etc'!$D$10&gt;=35674,IF('Averages etc'!$D$10&lt;36982,I96,IF(36982&lt;='Averages etc'!$D$10,I57,0)),0)</f>
        <v>0</v>
      </c>
      <c r="J19" s="351">
        <f>IF('Averages etc'!$D$10&gt;=35674,IF('Averages etc'!$D$10&lt;36982,J96,IF(36982&lt;='Averages etc'!$D$10,J57,0)),0)</f>
        <v>0</v>
      </c>
      <c r="L19" s="167" t="s">
        <v>22</v>
      </c>
      <c r="M19" s="149">
        <f>IF('Averages etc'!$D$10&gt;=35674,IF('Averages etc'!$D$10&lt;36982,'Level model'!K33,IF(36982&lt;='Averages etc'!$D$10,'Level model'!K21,0)),0)</f>
        <v>0</v>
      </c>
      <c r="N19" s="149">
        <f>IF('Averages etc'!$D$10&gt;=35674,IF('Averages etc'!$D$10&lt;36982,'Level model'!L33,IF(36982&lt;='Averages etc'!$D$10,'Level model'!L21,0)),0)</f>
        <v>0</v>
      </c>
      <c r="O19" s="149">
        <f>IF('Averages etc'!$D$10&gt;=35674,IF('Averages etc'!$D$10&lt;36982,'Level model'!M33,IF(36982&lt;='Averages etc'!$D$10,'Level model'!M21,0)),0)</f>
        <v>0</v>
      </c>
      <c r="P19" s="149">
        <f>IF('Averages etc'!$D$10&gt;=35674,IF('Averages etc'!$D$10&lt;36982,'Level model'!N33,IF(36982&lt;='Averages etc'!$D$10,'Level model'!N21,0)),0)</f>
        <v>0</v>
      </c>
      <c r="Q19" s="149">
        <f>IF('Averages etc'!$D$10&gt;=35674,IF('Averages etc'!$D$10&lt;36982,'Level model'!O33,IF(36982&lt;='Averages etc'!$D$10,'Level model'!O21,0)),0)</f>
        <v>0</v>
      </c>
      <c r="R19" s="149">
        <f>IF('Averages etc'!$D$10&gt;=35674,IF('Averages etc'!$D$10&lt;36982,'Level model'!P33,IF(36982&lt;='Averages etc'!$D$10,'Level model'!P21,0)),0)</f>
        <v>0</v>
      </c>
      <c r="S19" s="150">
        <f>IF('Averages etc'!$D$10&gt;=35674,IF('Averages etc'!$D$10&lt;36982,'Level model'!Q33,IF(36982&lt;='Averages etc'!$D$10,'Level model'!Q21,0)),0)</f>
        <v>0</v>
      </c>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row>
    <row r="20" spans="1:256" ht="12" customHeight="1">
      <c r="A20" s="156" t="s">
        <v>289</v>
      </c>
      <c r="B20" s="350">
        <f>IF('Averages etc'!$D$10&gt;=35674,IF('Averages etc'!$D$10&lt;36982,B97,IF(36982&lt;='Averages etc'!$D$10,B58,0)),0)</f>
        <v>0</v>
      </c>
      <c r="C20" s="350">
        <f>IF('Averages etc'!$D$10&gt;=35674,IF('Averages etc'!$D$10&lt;36982,C97,IF(36982&lt;='Averages etc'!$D$10,C58,0)),0)</f>
        <v>0</v>
      </c>
      <c r="D20" s="350">
        <f>IF('Averages etc'!$D$10&gt;=35674,IF('Averages etc'!$D$10&lt;36982,D97,IF(36982&lt;='Averages etc'!$D$10,D58,0)),0)</f>
        <v>0</v>
      </c>
      <c r="E20" s="350">
        <f>IF('Averages etc'!$D$10&gt;=35674,IF('Averages etc'!$D$10&lt;36982,E97,IF(36982&lt;='Averages etc'!$D$10,E58,0)),0)</f>
        <v>0</v>
      </c>
      <c r="F20" s="350">
        <f>IF('Averages etc'!$D$10&gt;=35674,IF('Averages etc'!$D$10&lt;36982,F97,IF(36982&lt;='Averages etc'!$D$10,F58,0)),0)</f>
        <v>0</v>
      </c>
      <c r="G20" s="350">
        <f>IF('Averages etc'!$D$10&gt;=35674,IF('Averages etc'!$D$10&lt;36982,G97,IF(36982&lt;='Averages etc'!$D$10,G58,0)),0)</f>
        <v>0</v>
      </c>
      <c r="H20" s="350">
        <f>IF('Averages etc'!$D$10&gt;=35674,IF('Averages etc'!$D$10&lt;36982,H97,IF(36982&lt;='Averages etc'!$D$10,H58,0)),0)</f>
        <v>0</v>
      </c>
      <c r="I20" s="350">
        <f>IF('Averages etc'!$D$10&gt;=35674,IF('Averages etc'!$D$10&lt;36982,I97,IF(36982&lt;='Averages etc'!$D$10,I58,0)),0)</f>
        <v>0</v>
      </c>
      <c r="J20" s="351">
        <f>IF('Averages etc'!$D$10&gt;=35674,IF('Averages etc'!$D$10&lt;36982,J97,IF(36982&lt;='Averages etc'!$D$10,J58,0)),0)</f>
        <v>0</v>
      </c>
      <c r="L20" s="167" t="s">
        <v>23</v>
      </c>
      <c r="M20" s="149">
        <f>IF('Averages etc'!$D$10&gt;=35674,IF('Averages etc'!$D$10&lt;36982,'Level model'!K34,IF(36982&lt;='Averages etc'!$D$10,'Level model'!K22,0)),0)</f>
        <v>0</v>
      </c>
      <c r="N20" s="149">
        <f>IF('Averages etc'!$D$10&gt;=35674,IF('Averages etc'!$D$10&lt;36982,'Level model'!L34,IF(36982&lt;='Averages etc'!$D$10,'Level model'!L22,0)),0)</f>
        <v>0</v>
      </c>
      <c r="O20" s="149">
        <f>IF('Averages etc'!$D$10&gt;=35674,IF('Averages etc'!$D$10&lt;36982,'Level model'!M34,IF(36982&lt;='Averages etc'!$D$10,'Level model'!M22,0)),0)</f>
        <v>0</v>
      </c>
      <c r="P20" s="149">
        <f>IF('Averages etc'!$D$10&gt;=35674,IF('Averages etc'!$D$10&lt;36982,'Level model'!N34,IF(36982&lt;='Averages etc'!$D$10,'Level model'!N22,0)),0)</f>
        <v>0</v>
      </c>
      <c r="Q20" s="149">
        <f>IF('Averages etc'!$D$10&gt;=35674,IF('Averages etc'!$D$10&lt;36982,'Level model'!O34,IF(36982&lt;='Averages etc'!$D$10,'Level model'!O22,0)),0)</f>
        <v>0</v>
      </c>
      <c r="R20" s="149">
        <f>IF('Averages etc'!$D$10&gt;=35674,IF('Averages etc'!$D$10&lt;36982,'Level model'!P34,IF(36982&lt;='Averages etc'!$D$10,'Level model'!P22,0)),0)</f>
        <v>0</v>
      </c>
      <c r="S20" s="150">
        <f>IF('Averages etc'!$D$10&gt;=35674,IF('Averages etc'!$D$10&lt;36982,'Level model'!Q34,IF(36982&lt;='Averages etc'!$D$10,'Level model'!Q22,0)),0)</f>
        <v>0</v>
      </c>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c r="IV20" s="23"/>
    </row>
    <row r="21" spans="1:256" ht="12" customHeight="1">
      <c r="A21" s="159" t="s">
        <v>62</v>
      </c>
      <c r="B21" s="350"/>
      <c r="C21" s="350"/>
      <c r="D21" s="350"/>
      <c r="E21" s="350"/>
      <c r="F21" s="350"/>
      <c r="G21" s="350"/>
      <c r="H21" s="350"/>
      <c r="I21" s="350"/>
      <c r="J21" s="351"/>
      <c r="L21" s="167" t="s">
        <v>24</v>
      </c>
      <c r="M21" s="149">
        <f>IF('Averages etc'!$D$10&gt;=35674,IF('Averages etc'!$D$10&lt;36982,'Level model'!K35,IF(36982&lt;='Averages etc'!$D$10,'Level model'!K23,0)),0)</f>
        <v>0</v>
      </c>
      <c r="N21" s="149">
        <f>IF('Averages etc'!$D$10&gt;=35674,IF('Averages etc'!$D$10&lt;36982,'Level model'!L35,IF(36982&lt;='Averages etc'!$D$10,'Level model'!L23,0)),0)</f>
        <v>0</v>
      </c>
      <c r="O21" s="149">
        <f>IF('Averages etc'!$D$10&gt;=35674,IF('Averages etc'!$D$10&lt;36982,'Level model'!M35,IF(36982&lt;='Averages etc'!$D$10,'Level model'!M23,0)),0)</f>
        <v>0</v>
      </c>
      <c r="P21" s="149">
        <f>IF('Averages etc'!$D$10&gt;=35674,IF('Averages etc'!$D$10&lt;36982,'Level model'!N35,IF(36982&lt;='Averages etc'!$D$10,'Level model'!N23,0)),0)</f>
        <v>0</v>
      </c>
      <c r="Q21" s="149">
        <f>IF('Averages etc'!$D$10&gt;=35674,IF('Averages etc'!$D$10&lt;36982,'Level model'!O35,IF(36982&lt;='Averages etc'!$D$10,'Level model'!O23,0)),0)</f>
        <v>0</v>
      </c>
      <c r="R21" s="149">
        <f>IF('Averages etc'!$D$10&gt;=35674,IF('Averages etc'!$D$10&lt;36982,'Level model'!P35,IF(36982&lt;='Averages etc'!$D$10,'Level model'!P23,0)),0)</f>
        <v>0</v>
      </c>
      <c r="S21" s="150">
        <f>IF('Averages etc'!$D$10&gt;=35674,IF('Averages etc'!$D$10&lt;36982,'Level model'!Q35,IF(36982&lt;='Averages etc'!$D$10,'Level model'!Q23,0)),0)</f>
        <v>0</v>
      </c>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row>
    <row r="22" spans="1:256" ht="12" customHeight="1">
      <c r="A22" s="156" t="s">
        <v>273</v>
      </c>
      <c r="B22" s="350">
        <f>IF('Averages etc'!$D$10&gt;=35674,IF('Averages etc'!$D$10&lt;36982,B99,IF(36982&lt;='Averages etc'!$D$10,B60,0)),0)</f>
        <v>0</v>
      </c>
      <c r="C22" s="350">
        <f>IF('Averages etc'!$D$10&gt;=35674,IF('Averages etc'!$D$10&lt;36982,C99,IF(36982&lt;='Averages etc'!$D$10,C60,0)),0)</f>
        <v>0</v>
      </c>
      <c r="D22" s="350">
        <f>IF('Averages etc'!$D$10&gt;=35674,IF('Averages etc'!$D$10&lt;36982,D99,IF(36982&lt;='Averages etc'!$D$10,D60,0)),0)</f>
        <v>0</v>
      </c>
      <c r="E22" s="350">
        <f>IF('Averages etc'!$D$10&gt;=35674,IF('Averages etc'!$D$10&lt;36982,E99,IF(36982&lt;='Averages etc'!$D$10,E60,0)),0)</f>
        <v>0</v>
      </c>
      <c r="F22" s="350">
        <f>IF('Averages etc'!$D$10&gt;=35674,IF('Averages etc'!$D$10&lt;36982,F99,IF(36982&lt;='Averages etc'!$D$10,F60,0)),0)</f>
        <v>0</v>
      </c>
      <c r="G22" s="350">
        <f>IF('Averages etc'!$D$10&gt;=35674,IF('Averages etc'!$D$10&lt;36982,G99,IF(36982&lt;='Averages etc'!$D$10,G60,0)),0)</f>
        <v>0</v>
      </c>
      <c r="H22" s="350">
        <f>IF('Averages etc'!$D$10&gt;=35674,IF('Averages etc'!$D$10&lt;36982,H99,IF(36982&lt;='Averages etc'!$D$10,H60,0)),0)</f>
        <v>0</v>
      </c>
      <c r="I22" s="350">
        <f>IF('Averages etc'!$D$10&gt;=35674,IF('Averages etc'!$D$10&lt;36982,I99,IF(36982&lt;='Averages etc'!$D$10,I60,0)),0)</f>
        <v>0</v>
      </c>
      <c r="J22" s="351">
        <f>IF('Averages etc'!$D$10&gt;=35674,IF('Averages etc'!$D$10&lt;36982,J99,IF(36982&lt;='Averages etc'!$D$10,J60,0)),0)</f>
        <v>0</v>
      </c>
      <c r="L22" s="167" t="s">
        <v>25</v>
      </c>
      <c r="M22" s="149">
        <f>IF('Averages etc'!$D$10&gt;=35674,IF('Averages etc'!$D$10&lt;36982,'Level model'!K36,IF(36982&lt;='Averages etc'!$D$10,'Level model'!K24,0)),0)</f>
        <v>0</v>
      </c>
      <c r="N22" s="149">
        <f>IF('Averages etc'!$D$10&gt;=35674,IF('Averages etc'!$D$10&lt;36982,'Level model'!L36,IF(36982&lt;='Averages etc'!$D$10,'Level model'!L24,0)),0)</f>
        <v>0</v>
      </c>
      <c r="O22" s="149">
        <f>IF('Averages etc'!$D$10&gt;=35674,IF('Averages etc'!$D$10&lt;36982,'Level model'!M36,IF(36982&lt;='Averages etc'!$D$10,'Level model'!M24,0)),0)</f>
        <v>0</v>
      </c>
      <c r="P22" s="149">
        <f>IF('Averages etc'!$D$10&gt;=35674,IF('Averages etc'!$D$10&lt;36982,'Level model'!N36,IF(36982&lt;='Averages etc'!$D$10,'Level model'!N24,0)),0)</f>
        <v>0</v>
      </c>
      <c r="Q22" s="149">
        <f>IF('Averages etc'!$D$10&gt;=35674,IF('Averages etc'!$D$10&lt;36982,'Level model'!O36,IF(36982&lt;='Averages etc'!$D$10,'Level model'!O24,0)),0)</f>
        <v>0</v>
      </c>
      <c r="R22" s="149">
        <f>IF('Averages etc'!$D$10&gt;=35674,IF('Averages etc'!$D$10&lt;36982,'Level model'!P36,IF(36982&lt;='Averages etc'!$D$10,'Level model'!P24,0)),0)</f>
        <v>0</v>
      </c>
      <c r="S22" s="150">
        <f>IF('Averages etc'!$D$10&gt;=35674,IF('Averages etc'!$D$10&lt;36982,'Level model'!Q36,IF(36982&lt;='Averages etc'!$D$10,'Level model'!Q24,0)),0)</f>
        <v>0</v>
      </c>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row>
    <row r="23" spans="1:256" ht="12" customHeight="1">
      <c r="A23" s="156" t="s">
        <v>230</v>
      </c>
      <c r="B23" s="350">
        <f>IF('Averages etc'!$D$10&gt;=35674,IF('Averages etc'!$D$10&lt;36982,B100,IF(36982&lt;='Averages etc'!$D$10,B61,0)),0)</f>
        <v>0</v>
      </c>
      <c r="C23" s="350">
        <f>IF('Averages etc'!$D$10&gt;=35674,IF('Averages etc'!$D$10&lt;36982,C100,IF(36982&lt;='Averages etc'!$D$10,C61,0)),0)</f>
        <v>0</v>
      </c>
      <c r="D23" s="350">
        <f>IF('Averages etc'!$D$10&gt;=35674,IF('Averages etc'!$D$10&lt;36982,D100,IF(36982&lt;='Averages etc'!$D$10,D61,0)),0)</f>
        <v>0</v>
      </c>
      <c r="E23" s="350">
        <f>IF('Averages etc'!$D$10&gt;=35674,IF('Averages etc'!$D$10&lt;36982,E100,IF(36982&lt;='Averages etc'!$D$10,E61,0)),0)</f>
        <v>0</v>
      </c>
      <c r="F23" s="350">
        <f>IF('Averages etc'!$D$10&gt;=35674,IF('Averages etc'!$D$10&lt;36982,F100,IF(36982&lt;='Averages etc'!$D$10,F61,0)),0)</f>
        <v>0</v>
      </c>
      <c r="G23" s="350">
        <f>IF('Averages etc'!$D$10&gt;=35674,IF('Averages etc'!$D$10&lt;36982,G100,IF(36982&lt;='Averages etc'!$D$10,G61,0)),0)</f>
        <v>0</v>
      </c>
      <c r="H23" s="350">
        <f>IF('Averages etc'!$D$10&gt;=35674,IF('Averages etc'!$D$10&lt;36982,H100,IF(36982&lt;='Averages etc'!$D$10,H61,0)),0)</f>
        <v>0</v>
      </c>
      <c r="I23" s="350">
        <f>IF('Averages etc'!$D$10&gt;=35674,IF('Averages etc'!$D$10&lt;36982,I100,IF(36982&lt;='Averages etc'!$D$10,I61,0)),0)</f>
        <v>0</v>
      </c>
      <c r="J23" s="351">
        <f>IF('Averages etc'!$D$10&gt;=35674,IF('Averages etc'!$D$10&lt;36982,J100,IF(36982&lt;='Averages etc'!$D$10,J61,0)),0)</f>
        <v>0</v>
      </c>
      <c r="L23" s="167" t="s">
        <v>26</v>
      </c>
      <c r="M23" s="149">
        <f>IF('Averages etc'!$D$10&gt;=35674,IF('Averages etc'!$D$10&lt;36982,'Level model'!K37,IF(36982&lt;='Averages etc'!$D$10,'Level model'!K25,0)),0)</f>
        <v>0</v>
      </c>
      <c r="N23" s="149">
        <f>IF('Averages etc'!$D$10&gt;=35674,IF('Averages etc'!$D$10&lt;36982,'Level model'!L37,IF(36982&lt;='Averages etc'!$D$10,'Level model'!L25,0)),0)</f>
        <v>0</v>
      </c>
      <c r="O23" s="149">
        <f>IF('Averages etc'!$D$10&gt;=35674,IF('Averages etc'!$D$10&lt;36982,'Level model'!M37,IF(36982&lt;='Averages etc'!$D$10,'Level model'!M25,0)),0)</f>
        <v>0</v>
      </c>
      <c r="P23" s="149">
        <f>IF('Averages etc'!$D$10&gt;=35674,IF('Averages etc'!$D$10&lt;36982,'Level model'!N37,IF(36982&lt;='Averages etc'!$D$10,'Level model'!N25,0)),0)</f>
        <v>0</v>
      </c>
      <c r="Q23" s="149">
        <f>IF('Averages etc'!$D$10&gt;=35674,IF('Averages etc'!$D$10&lt;36982,'Level model'!O37,IF(36982&lt;='Averages etc'!$D$10,'Level model'!O25,0)),0)</f>
        <v>0</v>
      </c>
      <c r="R23" s="149">
        <f>IF('Averages etc'!$D$10&gt;=35674,IF('Averages etc'!$D$10&lt;36982,'Level model'!P37,IF(36982&lt;='Averages etc'!$D$10,'Level model'!P25,0)),0)</f>
        <v>0</v>
      </c>
      <c r="S23" s="150">
        <f>IF('Averages etc'!$D$10&gt;=35674,IF('Averages etc'!$D$10&lt;36982,'Level model'!Q37,IF(36982&lt;='Averages etc'!$D$10,'Level model'!Q25,0)),0)</f>
        <v>0</v>
      </c>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row>
    <row r="24" spans="1:256" ht="12" customHeight="1">
      <c r="A24" s="156" t="s">
        <v>231</v>
      </c>
      <c r="B24" s="350">
        <f>IF('Averages etc'!$D$10&gt;=35674,IF('Averages etc'!$D$10&lt;36982,B101,IF(36982&lt;='Averages etc'!$D$10,B62,0)),0)</f>
        <v>0</v>
      </c>
      <c r="C24" s="350">
        <f>IF('Averages etc'!$D$10&gt;=35674,IF('Averages etc'!$D$10&lt;36982,C101,IF(36982&lt;='Averages etc'!$D$10,C62,0)),0)</f>
        <v>0</v>
      </c>
      <c r="D24" s="350">
        <f>IF('Averages etc'!$D$10&gt;=35674,IF('Averages etc'!$D$10&lt;36982,D101,IF(36982&lt;='Averages etc'!$D$10,D62,0)),0)</f>
        <v>0</v>
      </c>
      <c r="E24" s="350">
        <f>IF('Averages etc'!$D$10&gt;=35674,IF('Averages etc'!$D$10&lt;36982,E101,IF(36982&lt;='Averages etc'!$D$10,E62,0)),0)</f>
        <v>0</v>
      </c>
      <c r="F24" s="350">
        <f>IF('Averages etc'!$D$10&gt;=35674,IF('Averages etc'!$D$10&lt;36982,F101,IF(36982&lt;='Averages etc'!$D$10,F62,0)),0)</f>
        <v>0</v>
      </c>
      <c r="G24" s="350">
        <f>IF('Averages etc'!$D$10&gt;=35674,IF('Averages etc'!$D$10&lt;36982,G101,IF(36982&lt;='Averages etc'!$D$10,G62,0)),0)</f>
        <v>0</v>
      </c>
      <c r="H24" s="350">
        <f>IF('Averages etc'!$D$10&gt;=35674,IF('Averages etc'!$D$10&lt;36982,H101,IF(36982&lt;='Averages etc'!$D$10,H62,0)),0)</f>
        <v>0</v>
      </c>
      <c r="I24" s="350">
        <f>IF('Averages etc'!$D$10&gt;=35674,IF('Averages etc'!$D$10&lt;36982,I101,IF(36982&lt;='Averages etc'!$D$10,I62,0)),0)</f>
        <v>0</v>
      </c>
      <c r="J24" s="351">
        <f>IF('Averages etc'!$D$10&gt;=35674,IF('Averages etc'!$D$10&lt;36982,J101,IF(36982&lt;='Averages etc'!$D$10,J62,0)),0)</f>
        <v>0</v>
      </c>
      <c r="L24" s="167" t="s">
        <v>27</v>
      </c>
      <c r="M24" s="149">
        <f>IF('Averages etc'!$D$10&gt;=35674,IF('Averages etc'!$D$10&lt;36982,'Level model'!K38,IF(36982&lt;='Averages etc'!$D$10,'Level model'!K26,0)),0)</f>
        <v>0</v>
      </c>
      <c r="N24" s="149">
        <f>IF('Averages etc'!$D$10&gt;=35674,IF('Averages etc'!$D$10&lt;36982,'Level model'!L38,IF(36982&lt;='Averages etc'!$D$10,'Level model'!L26,0)),0)</f>
        <v>0</v>
      </c>
      <c r="O24" s="149">
        <f>IF('Averages etc'!$D$10&gt;=35674,IF('Averages etc'!$D$10&lt;36982,'Level model'!M38,IF(36982&lt;='Averages etc'!$D$10,'Level model'!M26,0)),0)</f>
        <v>0</v>
      </c>
      <c r="P24" s="149">
        <f>IF('Averages etc'!$D$10&gt;=35674,IF('Averages etc'!$D$10&lt;36982,'Level model'!N38,IF(36982&lt;='Averages etc'!$D$10,'Level model'!N26,0)),0)</f>
        <v>0</v>
      </c>
      <c r="Q24" s="149">
        <f>IF('Averages etc'!$D$10&gt;=35674,IF('Averages etc'!$D$10&lt;36982,'Level model'!O38,IF(36982&lt;='Averages etc'!$D$10,'Level model'!O26,0)),0)</f>
        <v>0</v>
      </c>
      <c r="R24" s="149">
        <f>IF('Averages etc'!$D$10&gt;=35674,IF('Averages etc'!$D$10&lt;36982,'Level model'!P38,IF(36982&lt;='Averages etc'!$D$10,'Level model'!P26,0)),0)</f>
        <v>0</v>
      </c>
      <c r="S24" s="150">
        <f>IF('Averages etc'!$D$10&gt;=35674,IF('Averages etc'!$D$10&lt;36982,'Level model'!Q38,IF(36982&lt;='Averages etc'!$D$10,'Level model'!Q26,0)),0)</f>
        <v>0</v>
      </c>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row>
    <row r="25" spans="1:256" ht="12" customHeight="1">
      <c r="A25" s="156" t="s">
        <v>274</v>
      </c>
      <c r="B25" s="350">
        <f>IF('Averages etc'!$D$10&gt;=35674,IF('Averages etc'!$D$10&lt;36982,B102,IF(36982&lt;='Averages etc'!$D$10,B63,0)),0)</f>
        <v>0</v>
      </c>
      <c r="C25" s="350">
        <f>IF('Averages etc'!$D$10&gt;=35674,IF('Averages etc'!$D$10&lt;36982,C102,IF(36982&lt;='Averages etc'!$D$10,C63,0)),0)</f>
        <v>0</v>
      </c>
      <c r="D25" s="350">
        <f>IF('Averages etc'!$D$10&gt;=35674,IF('Averages etc'!$D$10&lt;36982,D102,IF(36982&lt;='Averages etc'!$D$10,D63,0)),0)</f>
        <v>0</v>
      </c>
      <c r="E25" s="350">
        <f>IF('Averages etc'!$D$10&gt;=35674,IF('Averages etc'!$D$10&lt;36982,E102,IF(36982&lt;='Averages etc'!$D$10,E63,0)),0)</f>
        <v>0</v>
      </c>
      <c r="F25" s="350">
        <f>IF('Averages etc'!$D$10&gt;=35674,IF('Averages etc'!$D$10&lt;36982,F102,IF(36982&lt;='Averages etc'!$D$10,F63,0)),0)</f>
        <v>0</v>
      </c>
      <c r="G25" s="350">
        <f>IF('Averages etc'!$D$10&gt;=35674,IF('Averages etc'!$D$10&lt;36982,G102,IF(36982&lt;='Averages etc'!$D$10,G63,0)),0)</f>
        <v>0</v>
      </c>
      <c r="H25" s="350">
        <f>IF('Averages etc'!$D$10&gt;=35674,IF('Averages etc'!$D$10&lt;36982,H102,IF(36982&lt;='Averages etc'!$D$10,H63,0)),0)</f>
        <v>0</v>
      </c>
      <c r="I25" s="350">
        <f>IF('Averages etc'!$D$10&gt;=35674,IF('Averages etc'!$D$10&lt;36982,I102,IF(36982&lt;='Averages etc'!$D$10,I63,0)),0)</f>
        <v>0</v>
      </c>
      <c r="J25" s="351">
        <f>IF('Averages etc'!$D$10&gt;=35674,IF('Averages etc'!$D$10&lt;36982,J102,IF(36982&lt;='Averages etc'!$D$10,J63,0)),0)</f>
        <v>0</v>
      </c>
      <c r="K25" s="23"/>
      <c r="L25" s="167" t="s">
        <v>28</v>
      </c>
      <c r="M25" s="149">
        <f>IF('Averages etc'!$D$10&gt;=35674,IF('Averages etc'!$D$10&lt;36982,'Level model'!K39,IF(36982&lt;='Averages etc'!$D$10,'Level model'!K27,0)),0)</f>
        <v>0</v>
      </c>
      <c r="N25" s="149">
        <f>IF('Averages etc'!$D$10&gt;=35674,IF('Averages etc'!$D$10&lt;36982,'Level model'!L39,IF(36982&lt;='Averages etc'!$D$10,'Level model'!L27,0)),0)</f>
        <v>0</v>
      </c>
      <c r="O25" s="149">
        <f>IF('Averages etc'!$D$10&gt;=35674,IF('Averages etc'!$D$10&lt;36982,'Level model'!M39,IF(36982&lt;='Averages etc'!$D$10,'Level model'!M27,0)),0)</f>
        <v>0</v>
      </c>
      <c r="P25" s="149">
        <f>IF('Averages etc'!$D$10&gt;=35674,IF('Averages etc'!$D$10&lt;36982,'Level model'!N39,IF(36982&lt;='Averages etc'!$D$10,'Level model'!N27,0)),0)</f>
        <v>0</v>
      </c>
      <c r="Q25" s="149">
        <f>IF('Averages etc'!$D$10&gt;=35674,IF('Averages etc'!$D$10&lt;36982,'Level model'!O39,IF(36982&lt;='Averages etc'!$D$10,'Level model'!O27,0)),0)</f>
        <v>0</v>
      </c>
      <c r="R25" s="149">
        <f>IF('Averages etc'!$D$10&gt;=35674,IF('Averages etc'!$D$10&lt;36982,'Level model'!P39,IF(36982&lt;='Averages etc'!$D$10,'Level model'!P27,0)),0)</f>
        <v>0</v>
      </c>
      <c r="S25" s="150">
        <f>IF('Averages etc'!$D$10&gt;=35674,IF('Averages etc'!$D$10&lt;36982,'Level model'!Q39,IF(36982&lt;='Averages etc'!$D$10,'Level model'!Q27,0)),0)</f>
        <v>0</v>
      </c>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row>
    <row r="26" spans="1:256" ht="12" customHeight="1">
      <c r="A26" s="156" t="s">
        <v>232</v>
      </c>
      <c r="B26" s="350">
        <f>IF('Averages etc'!$D$10&gt;=35674,IF('Averages etc'!$D$10&lt;36982,B103,IF(36982&lt;='Averages etc'!$D$10,B64,0)),0)</f>
        <v>0</v>
      </c>
      <c r="C26" s="350">
        <f>IF('Averages etc'!$D$10&gt;=35674,IF('Averages etc'!$D$10&lt;36982,C103,IF(36982&lt;='Averages etc'!$D$10,C64,0)),0)</f>
        <v>0</v>
      </c>
      <c r="D26" s="350">
        <f>IF('Averages etc'!$D$10&gt;=35674,IF('Averages etc'!$D$10&lt;36982,D103,IF(36982&lt;='Averages etc'!$D$10,D64,0)),0)</f>
        <v>0</v>
      </c>
      <c r="E26" s="350">
        <f>IF('Averages etc'!$D$10&gt;=35674,IF('Averages etc'!$D$10&lt;36982,E103,IF(36982&lt;='Averages etc'!$D$10,E64,0)),0)</f>
        <v>0</v>
      </c>
      <c r="F26" s="350">
        <f>IF('Averages etc'!$D$10&gt;=35674,IF('Averages etc'!$D$10&lt;36982,F103,IF(36982&lt;='Averages etc'!$D$10,F64,0)),0)</f>
        <v>0</v>
      </c>
      <c r="G26" s="350">
        <f>IF('Averages etc'!$D$10&gt;=35674,IF('Averages etc'!$D$10&lt;36982,G103,IF(36982&lt;='Averages etc'!$D$10,G64,0)),0)</f>
        <v>0</v>
      </c>
      <c r="H26" s="350">
        <f>IF('Averages etc'!$D$10&gt;=35674,IF('Averages etc'!$D$10&lt;36982,H103,IF(36982&lt;='Averages etc'!$D$10,H64,0)),0)</f>
        <v>0</v>
      </c>
      <c r="I26" s="350">
        <f>IF('Averages etc'!$D$10&gt;=35674,IF('Averages etc'!$D$10&lt;36982,I103,IF(36982&lt;='Averages etc'!$D$10,I64,0)),0)</f>
        <v>0</v>
      </c>
      <c r="J26" s="351">
        <f>IF('Averages etc'!$D$10&gt;=35674,IF('Averages etc'!$D$10&lt;36982,J103,IF(36982&lt;='Averages etc'!$D$10,J64,0)),0)</f>
        <v>0</v>
      </c>
      <c r="L26" s="158" t="s">
        <v>29</v>
      </c>
      <c r="M26" s="149">
        <f>IF('Averages etc'!$D$10&gt;=35674,IF('Averages etc'!$D$10&lt;36982,'Level model'!K40,IF(36982&lt;='Averages etc'!$D$10,'Level model'!K28,0)),0)</f>
        <v>0</v>
      </c>
      <c r="N26" s="149">
        <f>IF('Averages etc'!$D$10&gt;=35674,IF('Averages etc'!$D$10&lt;36982,'Level model'!L40,IF(36982&lt;='Averages etc'!$D$10,'Level model'!L28,0)),0)</f>
        <v>0</v>
      </c>
      <c r="O26" s="149">
        <f>IF('Averages etc'!$D$10&gt;=35674,IF('Averages etc'!$D$10&lt;36982,'Level model'!M40,IF(36982&lt;='Averages etc'!$D$10,'Level model'!M28,0)),0)</f>
        <v>0</v>
      </c>
      <c r="P26" s="149">
        <f>IF('Averages etc'!$D$10&gt;=35674,IF('Averages etc'!$D$10&lt;36982,'Level model'!N40,IF(36982&lt;='Averages etc'!$D$10,'Level model'!N28,0)),0)</f>
        <v>0</v>
      </c>
      <c r="Q26" s="149">
        <f>IF('Averages etc'!$D$10&gt;=35674,IF('Averages etc'!$D$10&lt;36982,'Level model'!O40,IF(36982&lt;='Averages etc'!$D$10,'Level model'!O28,0)),0)</f>
        <v>0</v>
      </c>
      <c r="R26" s="149">
        <f>IF('Averages etc'!$D$10&gt;=35674,IF('Averages etc'!$D$10&lt;36982,'Level model'!P40,IF(36982&lt;='Averages etc'!$D$10,'Level model'!P28,0)),0)</f>
        <v>0</v>
      </c>
      <c r="S26" s="150">
        <f>IF('Averages etc'!$D$10&gt;=35674,IF('Averages etc'!$D$10&lt;36982,'Level model'!Q40,IF(36982&lt;='Averages etc'!$D$10,'Level model'!Q28,0)),0)</f>
        <v>0</v>
      </c>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row>
    <row r="27" spans="1:256" ht="12" customHeight="1">
      <c r="A27" s="156" t="s">
        <v>233</v>
      </c>
      <c r="B27" s="350">
        <f>IF('Averages etc'!$D$10&gt;=35674,IF('Averages etc'!$D$10&lt;36982,B104,IF(36982&lt;='Averages etc'!$D$10,B65,0)),0)</f>
        <v>0</v>
      </c>
      <c r="C27" s="350">
        <f>IF('Averages etc'!$D$10&gt;=35674,IF('Averages etc'!$D$10&lt;36982,C104,IF(36982&lt;='Averages etc'!$D$10,C65,0)),0)</f>
        <v>0</v>
      </c>
      <c r="D27" s="350">
        <f>IF('Averages etc'!$D$10&gt;=35674,IF('Averages etc'!$D$10&lt;36982,D104,IF(36982&lt;='Averages etc'!$D$10,D65,0)),0)</f>
        <v>0</v>
      </c>
      <c r="E27" s="350">
        <f>IF('Averages etc'!$D$10&gt;=35674,IF('Averages etc'!$D$10&lt;36982,E104,IF(36982&lt;='Averages etc'!$D$10,E65,0)),0)</f>
        <v>0</v>
      </c>
      <c r="F27" s="350">
        <f>IF('Averages etc'!$D$10&gt;=35674,IF('Averages etc'!$D$10&lt;36982,F104,IF(36982&lt;='Averages etc'!$D$10,F65,0)),0)</f>
        <v>0</v>
      </c>
      <c r="G27" s="350">
        <f>IF('Averages etc'!$D$10&gt;=35674,IF('Averages etc'!$D$10&lt;36982,G104,IF(36982&lt;='Averages etc'!$D$10,G65,0)),0)</f>
        <v>0</v>
      </c>
      <c r="H27" s="350">
        <f>IF('Averages etc'!$D$10&gt;=35674,IF('Averages etc'!$D$10&lt;36982,H104,IF(36982&lt;='Averages etc'!$D$10,H65,0)),0)</f>
        <v>0</v>
      </c>
      <c r="I27" s="350">
        <f>IF('Averages etc'!$D$10&gt;=35674,IF('Averages etc'!$D$10&lt;36982,I104,IF(36982&lt;='Averages etc'!$D$10,I65,0)),0)</f>
        <v>0</v>
      </c>
      <c r="J27" s="351">
        <f>IF('Averages etc'!$D$10&gt;=35674,IF('Averages etc'!$D$10&lt;36982,J104,IF(36982&lt;='Averages etc'!$D$10,J65,0)),0)</f>
        <v>0</v>
      </c>
      <c r="L27" s="159" t="s">
        <v>30</v>
      </c>
      <c r="M27" s="149">
        <f>IF('Averages etc'!$D$10&gt;=35674,IF('Averages etc'!$D$10&lt;36982,'Level model'!K41,IF(36982&lt;='Averages etc'!$D$10,'Level model'!K29,0)),0)</f>
        <v>0</v>
      </c>
      <c r="N27" s="149">
        <f>IF('Averages etc'!$D$10&gt;=35674,IF('Averages etc'!$D$10&lt;36982,'Level model'!L41,IF(36982&lt;='Averages etc'!$D$10,'Level model'!L29,0)),0)</f>
        <v>0</v>
      </c>
      <c r="O27" s="149">
        <f>IF('Averages etc'!$D$10&gt;=35674,IF('Averages etc'!$D$10&lt;36982,'Level model'!M41,IF(36982&lt;='Averages etc'!$D$10,'Level model'!M29,0)),0)</f>
        <v>0</v>
      </c>
      <c r="P27" s="149">
        <f>IF('Averages etc'!$D$10&gt;=35674,IF('Averages etc'!$D$10&lt;36982,'Level model'!N41,IF(36982&lt;='Averages etc'!$D$10,'Level model'!N29,0)),0)</f>
        <v>0</v>
      </c>
      <c r="Q27" s="149">
        <f>IF('Averages etc'!$D$10&gt;=35674,IF('Averages etc'!$D$10&lt;36982,'Level model'!O41,IF(36982&lt;='Averages etc'!$D$10,'Level model'!O29,0)),0)</f>
        <v>0</v>
      </c>
      <c r="R27" s="149">
        <f>IF('Averages etc'!$D$10&gt;=35674,IF('Averages etc'!$D$10&lt;36982,'Level model'!P41,IF(36982&lt;='Averages etc'!$D$10,'Level model'!P29,0)),0)</f>
        <v>0</v>
      </c>
      <c r="S27" s="150">
        <f>IF('Averages etc'!$D$10&gt;=35674,IF('Averages etc'!$D$10&lt;36982,'Level model'!Q41,IF(36982&lt;='Averages etc'!$D$10,'Level model'!Q29,0)),0)</f>
        <v>0</v>
      </c>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row>
    <row r="28" spans="1:256" ht="12" customHeight="1">
      <c r="A28" s="156" t="s">
        <v>275</v>
      </c>
      <c r="B28" s="350">
        <f>IF('Averages etc'!$D$10&gt;=35674,IF('Averages etc'!$D$10&lt;36982,B105,IF(36982&lt;='Averages etc'!$D$10,B66,0)),0)</f>
        <v>0</v>
      </c>
      <c r="C28" s="350">
        <f>IF('Averages etc'!$D$10&gt;=35674,IF('Averages etc'!$D$10&lt;36982,C105,IF(36982&lt;='Averages etc'!$D$10,C66,0)),0)</f>
        <v>0</v>
      </c>
      <c r="D28" s="350">
        <f>IF('Averages etc'!$D$10&gt;=35674,IF('Averages etc'!$D$10&lt;36982,D105,IF(36982&lt;='Averages etc'!$D$10,D66,0)),0)</f>
        <v>0</v>
      </c>
      <c r="E28" s="350">
        <f>IF('Averages etc'!$D$10&gt;=35674,IF('Averages etc'!$D$10&lt;36982,E105,IF(36982&lt;='Averages etc'!$D$10,E66,0)),0)</f>
        <v>0</v>
      </c>
      <c r="F28" s="350">
        <f>IF('Averages etc'!$D$10&gt;=35674,IF('Averages etc'!$D$10&lt;36982,F105,IF(36982&lt;='Averages etc'!$D$10,F66,0)),0)</f>
        <v>0</v>
      </c>
      <c r="G28" s="350">
        <f>IF('Averages etc'!$D$10&gt;=35674,IF('Averages etc'!$D$10&lt;36982,G105,IF(36982&lt;='Averages etc'!$D$10,G66,0)),0)</f>
        <v>0</v>
      </c>
      <c r="H28" s="350">
        <f>IF('Averages etc'!$D$10&gt;=35674,IF('Averages etc'!$D$10&lt;36982,H105,IF(36982&lt;='Averages etc'!$D$10,H66,0)),0)</f>
        <v>0</v>
      </c>
      <c r="I28" s="350">
        <f>IF('Averages etc'!$D$10&gt;=35674,IF('Averages etc'!$D$10&lt;36982,I105,IF(36982&lt;='Averages etc'!$D$10,I66,0)),0)</f>
        <v>0</v>
      </c>
      <c r="J28" s="351">
        <f>IF('Averages etc'!$D$10&gt;=35674,IF('Averages etc'!$D$10&lt;36982,J105,IF(36982&lt;='Averages etc'!$D$10,J66,0)),0)</f>
        <v>0</v>
      </c>
      <c r="L28" s="156"/>
      <c r="M28" s="56"/>
      <c r="N28" s="84"/>
      <c r="O28" s="84"/>
      <c r="P28" s="84"/>
      <c r="Q28" s="84"/>
      <c r="R28" s="84"/>
      <c r="S28" s="144"/>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row>
    <row r="29" spans="1:256" ht="12" customHeight="1">
      <c r="A29" s="156" t="s">
        <v>234</v>
      </c>
      <c r="B29" s="350">
        <f>IF('Averages etc'!$D$10&gt;=35674,IF('Averages etc'!$D$10&lt;36982,B106,IF(36982&lt;='Averages etc'!$D$10,B67,0)),0)</f>
        <v>0</v>
      </c>
      <c r="C29" s="350">
        <f>IF('Averages etc'!$D$10&gt;=35674,IF('Averages etc'!$D$10&lt;36982,C106,IF(36982&lt;='Averages etc'!$D$10,C67,0)),0)</f>
        <v>0</v>
      </c>
      <c r="D29" s="350">
        <f>IF('Averages etc'!$D$10&gt;=35674,IF('Averages etc'!$D$10&lt;36982,D106,IF(36982&lt;='Averages etc'!$D$10,D67,0)),0)</f>
        <v>0</v>
      </c>
      <c r="E29" s="350">
        <f>IF('Averages etc'!$D$10&gt;=35674,IF('Averages etc'!$D$10&lt;36982,E106,IF(36982&lt;='Averages etc'!$D$10,E67,0)),0)</f>
        <v>0</v>
      </c>
      <c r="F29" s="350">
        <f>IF('Averages etc'!$D$10&gt;=35674,IF('Averages etc'!$D$10&lt;36982,F106,IF(36982&lt;='Averages etc'!$D$10,F67,0)),0)</f>
        <v>0</v>
      </c>
      <c r="G29" s="350">
        <f>IF('Averages etc'!$D$10&gt;=35674,IF('Averages etc'!$D$10&lt;36982,G106,IF(36982&lt;='Averages etc'!$D$10,G67,0)),0)</f>
        <v>0</v>
      </c>
      <c r="H29" s="350">
        <f>IF('Averages etc'!$D$10&gt;=35674,IF('Averages etc'!$D$10&lt;36982,H106,IF(36982&lt;='Averages etc'!$D$10,H67,0)),0)</f>
        <v>0</v>
      </c>
      <c r="I29" s="350">
        <f>IF('Averages etc'!$D$10&gt;=35674,IF('Averages etc'!$D$10&lt;36982,I106,IF(36982&lt;='Averages etc'!$D$10,I67,0)),0)</f>
        <v>0</v>
      </c>
      <c r="J29" s="351">
        <f>IF('Averages etc'!$D$10&gt;=35674,IF('Averages etc'!$D$10&lt;36982,J106,IF(36982&lt;='Averages etc'!$D$10,J67,0)),0)</f>
        <v>0</v>
      </c>
      <c r="L29" s="241"/>
      <c r="M29" s="56"/>
      <c r="N29" s="84"/>
      <c r="O29" s="84"/>
      <c r="P29" s="84"/>
      <c r="Q29" s="84"/>
      <c r="R29" s="84"/>
      <c r="S29" s="144"/>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row>
    <row r="30" spans="1:256" ht="12" customHeight="1">
      <c r="A30" s="156" t="s">
        <v>235</v>
      </c>
      <c r="B30" s="350">
        <f>IF('Averages etc'!$D$10&gt;=35674,IF('Averages etc'!$D$10&lt;36982,B107,IF(36982&lt;='Averages etc'!$D$10,B68,0)),0)</f>
        <v>0</v>
      </c>
      <c r="C30" s="350">
        <f>IF('Averages etc'!$D$10&gt;=35674,IF('Averages etc'!$D$10&lt;36982,C107,IF(36982&lt;='Averages etc'!$D$10,C68,0)),0)</f>
        <v>0</v>
      </c>
      <c r="D30" s="350">
        <f>IF('Averages etc'!$D$10&gt;=35674,IF('Averages etc'!$D$10&lt;36982,D107,IF(36982&lt;='Averages etc'!$D$10,D68,0)),0)</f>
        <v>0</v>
      </c>
      <c r="E30" s="350">
        <f>IF('Averages etc'!$D$10&gt;=35674,IF('Averages etc'!$D$10&lt;36982,E107,IF(36982&lt;='Averages etc'!$D$10,E68,0)),0)</f>
        <v>0</v>
      </c>
      <c r="F30" s="350">
        <f>IF('Averages etc'!$D$10&gt;=35674,IF('Averages etc'!$D$10&lt;36982,F107,IF(36982&lt;='Averages etc'!$D$10,F68,0)),0)</f>
        <v>0</v>
      </c>
      <c r="G30" s="350">
        <f>IF('Averages etc'!$D$10&gt;=35674,IF('Averages etc'!$D$10&lt;36982,G107,IF(36982&lt;='Averages etc'!$D$10,G68,0)),0)</f>
        <v>0</v>
      </c>
      <c r="H30" s="350">
        <f>IF('Averages etc'!$D$10&gt;=35674,IF('Averages etc'!$D$10&lt;36982,H107,IF(36982&lt;='Averages etc'!$D$10,H68,0)),0)</f>
        <v>0</v>
      </c>
      <c r="I30" s="350">
        <f>IF('Averages etc'!$D$10&gt;=35674,IF('Averages etc'!$D$10&lt;36982,I107,IF(36982&lt;='Averages etc'!$D$10,I68,0)),0)</f>
        <v>0</v>
      </c>
      <c r="J30" s="351">
        <f>IF('Averages etc'!$D$10&gt;=35674,IF('Averages etc'!$D$10&lt;36982,J107,IF(36982&lt;='Averages etc'!$D$10,J68,0)),0)</f>
        <v>0</v>
      </c>
      <c r="L30" s="145"/>
      <c r="M30" s="56"/>
      <c r="N30" s="84"/>
      <c r="O30" s="84"/>
      <c r="P30" s="84"/>
      <c r="Q30" s="84"/>
      <c r="R30" s="84"/>
      <c r="S30" s="144"/>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row>
    <row r="31" spans="1:256" ht="12" customHeight="1">
      <c r="A31" s="156" t="s">
        <v>276</v>
      </c>
      <c r="B31" s="350">
        <f>IF('Averages etc'!$D$10&gt;=35674,IF('Averages etc'!$D$10&lt;36982,B108,IF(36982&lt;='Averages etc'!$D$10,B69,0)),0)</f>
        <v>0</v>
      </c>
      <c r="C31" s="350">
        <f>IF('Averages etc'!$D$10&gt;=35674,IF('Averages etc'!$D$10&lt;36982,C108,IF(36982&lt;='Averages etc'!$D$10,C69,0)),0)</f>
        <v>0</v>
      </c>
      <c r="D31" s="350">
        <f>IF('Averages etc'!$D$10&gt;=35674,IF('Averages etc'!$D$10&lt;36982,D108,IF(36982&lt;='Averages etc'!$D$10,D69,0)),0)</f>
        <v>0</v>
      </c>
      <c r="E31" s="350">
        <f>IF('Averages etc'!$D$10&gt;=35674,IF('Averages etc'!$D$10&lt;36982,E108,IF(36982&lt;='Averages etc'!$D$10,E69,0)),0)</f>
        <v>0</v>
      </c>
      <c r="F31" s="350">
        <f>IF('Averages etc'!$D$10&gt;=35674,IF('Averages etc'!$D$10&lt;36982,F108,IF(36982&lt;='Averages etc'!$D$10,F69,0)),0)</f>
        <v>0</v>
      </c>
      <c r="G31" s="350">
        <f>IF('Averages etc'!$D$10&gt;=35674,IF('Averages etc'!$D$10&lt;36982,G108,IF(36982&lt;='Averages etc'!$D$10,G69,0)),0)</f>
        <v>0</v>
      </c>
      <c r="H31" s="350">
        <f>IF('Averages etc'!$D$10&gt;=35674,IF('Averages etc'!$D$10&lt;36982,H108,IF(36982&lt;='Averages etc'!$D$10,H69,0)),0)</f>
        <v>0</v>
      </c>
      <c r="I31" s="350">
        <f>IF('Averages etc'!$D$10&gt;=35674,IF('Averages etc'!$D$10&lt;36982,I108,IF(36982&lt;='Averages etc'!$D$10,I69,0)),0)</f>
        <v>0</v>
      </c>
      <c r="J31" s="351">
        <f>IF('Averages etc'!$D$10&gt;=35674,IF('Averages etc'!$D$10&lt;36982,J108,IF(36982&lt;='Averages etc'!$D$10,J69,0)),0)</f>
        <v>0</v>
      </c>
      <c r="L31" s="155" t="s">
        <v>211</v>
      </c>
      <c r="M31" s="84"/>
      <c r="N31" s="84"/>
      <c r="O31" s="84"/>
      <c r="P31" s="84"/>
      <c r="Q31" s="84"/>
      <c r="R31" s="84"/>
      <c r="S31" s="144"/>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row>
    <row r="32" spans="1:256" ht="12" customHeight="1">
      <c r="A32" s="156" t="s">
        <v>236</v>
      </c>
      <c r="B32" s="350">
        <f>IF('Averages etc'!$D$10&gt;=35674,IF('Averages etc'!$D$10&lt;36982,B109,IF(36982&lt;='Averages etc'!$D$10,B70,0)),0)</f>
        <v>0</v>
      </c>
      <c r="C32" s="350">
        <f>IF('Averages etc'!$D$10&gt;=35674,IF('Averages etc'!$D$10&lt;36982,C109,IF(36982&lt;='Averages etc'!$D$10,C70,0)),0)</f>
        <v>0</v>
      </c>
      <c r="D32" s="350">
        <f>IF('Averages etc'!$D$10&gt;=35674,IF('Averages etc'!$D$10&lt;36982,D109,IF(36982&lt;='Averages etc'!$D$10,D70,0)),0)</f>
        <v>0</v>
      </c>
      <c r="E32" s="350">
        <f>IF('Averages etc'!$D$10&gt;=35674,IF('Averages etc'!$D$10&lt;36982,E109,IF(36982&lt;='Averages etc'!$D$10,E70,0)),0)</f>
        <v>0</v>
      </c>
      <c r="F32" s="350">
        <f>IF('Averages etc'!$D$10&gt;=35674,IF('Averages etc'!$D$10&lt;36982,F109,IF(36982&lt;='Averages etc'!$D$10,F70,0)),0)</f>
        <v>0</v>
      </c>
      <c r="G32" s="350">
        <f>IF('Averages etc'!$D$10&gt;=35674,IF('Averages etc'!$D$10&lt;36982,G109,IF(36982&lt;='Averages etc'!$D$10,G70,0)),0)</f>
        <v>0</v>
      </c>
      <c r="H32" s="350">
        <f>IF('Averages etc'!$D$10&gt;=35674,IF('Averages etc'!$D$10&lt;36982,H109,IF(36982&lt;='Averages etc'!$D$10,H70,0)),0)</f>
        <v>0</v>
      </c>
      <c r="I32" s="350">
        <f>IF('Averages etc'!$D$10&gt;=35674,IF('Averages etc'!$D$10&lt;36982,I109,IF(36982&lt;='Averages etc'!$D$10,I70,0)),0)</f>
        <v>0</v>
      </c>
      <c r="J32" s="351">
        <f>IF('Averages etc'!$D$10&gt;=35674,IF('Averages etc'!$D$10&lt;36982,J109,IF(36982&lt;='Averages etc'!$D$10,J70,0)),0)</f>
        <v>0</v>
      </c>
      <c r="L32" s="156"/>
      <c r="M32" s="95" t="s">
        <v>139</v>
      </c>
      <c r="N32" s="95" t="s">
        <v>140</v>
      </c>
      <c r="O32" s="95" t="s">
        <v>141</v>
      </c>
      <c r="P32" s="95" t="s">
        <v>142</v>
      </c>
      <c r="Q32" s="95" t="s">
        <v>143</v>
      </c>
      <c r="R32" s="95" t="s">
        <v>144</v>
      </c>
      <c r="S32" s="168" t="s">
        <v>145</v>
      </c>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row>
    <row r="33" spans="1:256" ht="12" customHeight="1">
      <c r="A33" s="156" t="s">
        <v>237</v>
      </c>
      <c r="B33" s="350">
        <f>IF('Averages etc'!$D$10&gt;=35674,IF('Averages etc'!$D$10&lt;36982,B110,IF(36982&lt;='Averages etc'!$D$10,B71,0)),0)</f>
        <v>0</v>
      </c>
      <c r="C33" s="350">
        <f>IF('Averages etc'!$D$10&gt;=35674,IF('Averages etc'!$D$10&lt;36982,C110,IF(36982&lt;='Averages etc'!$D$10,C71,0)),0)</f>
        <v>0</v>
      </c>
      <c r="D33" s="350">
        <f>IF('Averages etc'!$D$10&gt;=35674,IF('Averages etc'!$D$10&lt;36982,D110,IF(36982&lt;='Averages etc'!$D$10,D71,0)),0)</f>
        <v>0</v>
      </c>
      <c r="E33" s="350">
        <f>IF('Averages etc'!$D$10&gt;=35674,IF('Averages etc'!$D$10&lt;36982,E110,IF(36982&lt;='Averages etc'!$D$10,E71,0)),0)</f>
        <v>0</v>
      </c>
      <c r="F33" s="350">
        <f>IF('Averages etc'!$D$10&gt;=35674,IF('Averages etc'!$D$10&lt;36982,F110,IF(36982&lt;='Averages etc'!$D$10,F71,0)),0)</f>
        <v>0</v>
      </c>
      <c r="G33" s="350">
        <f>IF('Averages etc'!$D$10&gt;=35674,IF('Averages etc'!$D$10&lt;36982,G110,IF(36982&lt;='Averages etc'!$D$10,G71,0)),0)</f>
        <v>0</v>
      </c>
      <c r="H33" s="350">
        <f>IF('Averages etc'!$D$10&gt;=35674,IF('Averages etc'!$D$10&lt;36982,H110,IF(36982&lt;='Averages etc'!$D$10,H71,0)),0)</f>
        <v>0</v>
      </c>
      <c r="I33" s="350">
        <f>IF('Averages etc'!$D$10&gt;=35674,IF('Averages etc'!$D$10&lt;36982,I110,IF(36982&lt;='Averages etc'!$D$10,I71,0)),0)</f>
        <v>0</v>
      </c>
      <c r="J33" s="351">
        <f>IF('Averages etc'!$D$10&gt;=35674,IF('Averages etc'!$D$10&lt;36982,J110,IF(36982&lt;='Averages etc'!$D$10,J71,0)),0)</f>
        <v>0</v>
      </c>
      <c r="L33" s="167" t="s">
        <v>22</v>
      </c>
      <c r="M33" s="149">
        <f>IF('Averages etc'!$D$10&gt;=35674,IF('Averages etc'!$D$10&lt;36982,'Level model'!T33,IF(36982&lt;='Averages etc'!$D$10,'Level model'!T21,0)),0)</f>
        <v>0</v>
      </c>
      <c r="N33" s="149">
        <f>IF('Averages etc'!$D$10&gt;=35674,IF('Averages etc'!$D$10&lt;36982,'Level model'!U33,IF(36982&lt;='Averages etc'!$D$10,'Level model'!U21,0)),0)</f>
        <v>0</v>
      </c>
      <c r="O33" s="149">
        <f>IF('Averages etc'!$D$10&gt;=35674,IF('Averages etc'!$D$10&lt;36982,'Level model'!V33,IF(36982&lt;='Averages etc'!$D$10,'Level model'!V21,0)),0)</f>
        <v>0</v>
      </c>
      <c r="P33" s="149">
        <f>IF('Averages etc'!$D$10&gt;=35674,IF('Averages etc'!$D$10&lt;36982,'Level model'!W33,IF(36982&lt;='Averages etc'!$D$10,'Level model'!W21,0)),0)</f>
        <v>0</v>
      </c>
      <c r="Q33" s="149">
        <f>IF('Averages etc'!$D$10&gt;=35674,IF('Averages etc'!$D$10&lt;36982,'Level model'!X33,IF(36982&lt;='Averages etc'!$D$10,'Level model'!X21,0)),0)</f>
        <v>0</v>
      </c>
      <c r="R33" s="149">
        <f>IF('Averages etc'!$D$10&gt;=35674,IF('Averages etc'!$D$10&lt;36982,'Level model'!Y33,IF(36982&lt;='Averages etc'!$D$10,'Level model'!Y21,0)),0)</f>
        <v>0</v>
      </c>
      <c r="S33" s="150">
        <f>IF('Averages etc'!$D$10&gt;=35674,IF('Averages etc'!$D$10&lt;36982,'Level model'!Z33,IF(36982&lt;='Averages etc'!$D$10,'Level model'!Z21,0)),0)</f>
        <v>0</v>
      </c>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c r="IV33" s="23"/>
    </row>
    <row r="34" spans="1:256" ht="12" customHeight="1">
      <c r="A34" s="156" t="s">
        <v>277</v>
      </c>
      <c r="B34" s="350">
        <f>IF('Averages etc'!$D$10&gt;=35674,IF('Averages etc'!$D$10&lt;36982,B111,IF(36982&lt;='Averages etc'!$D$10,B72,0)),0)</f>
        <v>0</v>
      </c>
      <c r="C34" s="350">
        <f>IF('Averages etc'!$D$10&gt;=35674,IF('Averages etc'!$D$10&lt;36982,C111,IF(36982&lt;='Averages etc'!$D$10,C72,0)),0)</f>
        <v>0</v>
      </c>
      <c r="D34" s="350">
        <f>IF('Averages etc'!$D$10&gt;=35674,IF('Averages etc'!$D$10&lt;36982,D111,IF(36982&lt;='Averages etc'!$D$10,D72,0)),0)</f>
        <v>0</v>
      </c>
      <c r="E34" s="350">
        <f>IF('Averages etc'!$D$10&gt;=35674,IF('Averages etc'!$D$10&lt;36982,E111,IF(36982&lt;='Averages etc'!$D$10,E72,0)),0)</f>
        <v>0</v>
      </c>
      <c r="F34" s="350">
        <f>IF('Averages etc'!$D$10&gt;=35674,IF('Averages etc'!$D$10&lt;36982,F111,IF(36982&lt;='Averages etc'!$D$10,F72,0)),0)</f>
        <v>0</v>
      </c>
      <c r="G34" s="350">
        <f>IF('Averages etc'!$D$10&gt;=35674,IF('Averages etc'!$D$10&lt;36982,G111,IF(36982&lt;='Averages etc'!$D$10,G72,0)),0)</f>
        <v>0</v>
      </c>
      <c r="H34" s="350">
        <f>IF('Averages etc'!$D$10&gt;=35674,IF('Averages etc'!$D$10&lt;36982,H111,IF(36982&lt;='Averages etc'!$D$10,H72,0)),0)</f>
        <v>0</v>
      </c>
      <c r="I34" s="350">
        <f>IF('Averages etc'!$D$10&gt;=35674,IF('Averages etc'!$D$10&lt;36982,I111,IF(36982&lt;='Averages etc'!$D$10,I72,0)),0)</f>
        <v>0</v>
      </c>
      <c r="J34" s="351">
        <f>IF('Averages etc'!$D$10&gt;=35674,IF('Averages etc'!$D$10&lt;36982,J111,IF(36982&lt;='Averages etc'!$D$10,J72,0)),0)</f>
        <v>0</v>
      </c>
      <c r="L34" s="167" t="s">
        <v>23</v>
      </c>
      <c r="M34" s="149">
        <f>IF('Averages etc'!$D$10&gt;=35674,IF('Averages etc'!$D$10&lt;36982,'Level model'!T34,IF(36982&lt;='Averages etc'!$D$10,'Level model'!T22,0)),0)</f>
        <v>0</v>
      </c>
      <c r="N34" s="149">
        <f>IF('Averages etc'!$D$10&gt;=35674,IF('Averages etc'!$D$10&lt;36982,'Level model'!U34,IF(36982&lt;='Averages etc'!$D$10,'Level model'!U22,0)),0)</f>
        <v>0</v>
      </c>
      <c r="O34" s="149">
        <f>IF('Averages etc'!$D$10&gt;=35674,IF('Averages etc'!$D$10&lt;36982,'Level model'!V34,IF(36982&lt;='Averages etc'!$D$10,'Level model'!V22,0)),0)</f>
        <v>0</v>
      </c>
      <c r="P34" s="149">
        <f>IF('Averages etc'!$D$10&gt;=35674,IF('Averages etc'!$D$10&lt;36982,'Level model'!W34,IF(36982&lt;='Averages etc'!$D$10,'Level model'!W22,0)),0)</f>
        <v>0</v>
      </c>
      <c r="Q34" s="149">
        <f>IF('Averages etc'!$D$10&gt;=35674,IF('Averages etc'!$D$10&lt;36982,'Level model'!X34,IF(36982&lt;='Averages etc'!$D$10,'Level model'!X22,0)),0)</f>
        <v>0</v>
      </c>
      <c r="R34" s="149">
        <f>IF('Averages etc'!$D$10&gt;=35674,IF('Averages etc'!$D$10&lt;36982,'Level model'!Y34,IF(36982&lt;='Averages etc'!$D$10,'Level model'!Y22,0)),0)</f>
        <v>0</v>
      </c>
      <c r="S34" s="150">
        <f>IF('Averages etc'!$D$10&gt;=35674,IF('Averages etc'!$D$10&lt;36982,'Level model'!Z34,IF(36982&lt;='Averages etc'!$D$10,'Level model'!Z22,0)),0)</f>
        <v>0</v>
      </c>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row>
    <row r="35" spans="1:256" ht="12" customHeight="1">
      <c r="A35" s="156" t="s">
        <v>238</v>
      </c>
      <c r="B35" s="350">
        <f>IF('Averages etc'!$D$10&gt;=35674,IF('Averages etc'!$D$10&lt;36982,B112,IF(36982&lt;='Averages etc'!$D$10,B73,0)),0)</f>
        <v>0</v>
      </c>
      <c r="C35" s="350">
        <f>IF('Averages etc'!$D$10&gt;=35674,IF('Averages etc'!$D$10&lt;36982,C112,IF(36982&lt;='Averages etc'!$D$10,C73,0)),0)</f>
        <v>0</v>
      </c>
      <c r="D35" s="350">
        <f>IF('Averages etc'!$D$10&gt;=35674,IF('Averages etc'!$D$10&lt;36982,D112,IF(36982&lt;='Averages etc'!$D$10,D73,0)),0)</f>
        <v>0</v>
      </c>
      <c r="E35" s="350">
        <f>IF('Averages etc'!$D$10&gt;=35674,IF('Averages etc'!$D$10&lt;36982,E112,IF(36982&lt;='Averages etc'!$D$10,E73,0)),0)</f>
        <v>0</v>
      </c>
      <c r="F35" s="350">
        <f>IF('Averages etc'!$D$10&gt;=35674,IF('Averages etc'!$D$10&lt;36982,F112,IF(36982&lt;='Averages etc'!$D$10,F73,0)),0)</f>
        <v>0</v>
      </c>
      <c r="G35" s="350">
        <f>IF('Averages etc'!$D$10&gt;=35674,IF('Averages etc'!$D$10&lt;36982,G112,IF(36982&lt;='Averages etc'!$D$10,G73,0)),0)</f>
        <v>0</v>
      </c>
      <c r="H35" s="350">
        <f>IF('Averages etc'!$D$10&gt;=35674,IF('Averages etc'!$D$10&lt;36982,H112,IF(36982&lt;='Averages etc'!$D$10,H73,0)),0)</f>
        <v>0</v>
      </c>
      <c r="I35" s="350">
        <f>IF('Averages etc'!$D$10&gt;=35674,IF('Averages etc'!$D$10&lt;36982,I112,IF(36982&lt;='Averages etc'!$D$10,I73,0)),0)</f>
        <v>0</v>
      </c>
      <c r="J35" s="351">
        <f>IF('Averages etc'!$D$10&gt;=35674,IF('Averages etc'!$D$10&lt;36982,J112,IF(36982&lt;='Averages etc'!$D$10,J73,0)),0)</f>
        <v>0</v>
      </c>
      <c r="L35" s="167" t="s">
        <v>24</v>
      </c>
      <c r="M35" s="149">
        <f>IF('Averages etc'!$D$10&gt;=35674,IF('Averages etc'!$D$10&lt;36982,'Level model'!T35,IF(36982&lt;='Averages etc'!$D$10,'Level model'!T23,0)),0)</f>
        <v>0</v>
      </c>
      <c r="N35" s="149">
        <f>IF('Averages etc'!$D$10&gt;=35674,IF('Averages etc'!$D$10&lt;36982,'Level model'!U35,IF(36982&lt;='Averages etc'!$D$10,'Level model'!U23,0)),0)</f>
        <v>0</v>
      </c>
      <c r="O35" s="149">
        <f>IF('Averages etc'!$D$10&gt;=35674,IF('Averages etc'!$D$10&lt;36982,'Level model'!V35,IF(36982&lt;='Averages etc'!$D$10,'Level model'!V23,0)),0)</f>
        <v>0</v>
      </c>
      <c r="P35" s="149">
        <f>IF('Averages etc'!$D$10&gt;=35674,IF('Averages etc'!$D$10&lt;36982,'Level model'!W35,IF(36982&lt;='Averages etc'!$D$10,'Level model'!W23,0)),0)</f>
        <v>0</v>
      </c>
      <c r="Q35" s="149">
        <f>IF('Averages etc'!$D$10&gt;=35674,IF('Averages etc'!$D$10&lt;36982,'Level model'!X35,IF(36982&lt;='Averages etc'!$D$10,'Level model'!X23,0)),0)</f>
        <v>0</v>
      </c>
      <c r="R35" s="149">
        <f>IF('Averages etc'!$D$10&gt;=35674,IF('Averages etc'!$D$10&lt;36982,'Level model'!Y35,IF(36982&lt;='Averages etc'!$D$10,'Level model'!Y23,0)),0)</f>
        <v>0</v>
      </c>
      <c r="S35" s="150">
        <f>IF('Averages etc'!$D$10&gt;=35674,IF('Averages etc'!$D$10&lt;36982,'Level model'!Z35,IF(36982&lt;='Averages etc'!$D$10,'Level model'!Z23,0)),0)</f>
        <v>0</v>
      </c>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row>
    <row r="36" spans="1:256" ht="12" customHeight="1">
      <c r="A36" s="156" t="s">
        <v>239</v>
      </c>
      <c r="B36" s="350">
        <f>IF('Averages etc'!$D$10&gt;=35674,IF('Averages etc'!$D$10&lt;36982,B113,IF(36982&lt;='Averages etc'!$D$10,B74,0)),0)</f>
        <v>0</v>
      </c>
      <c r="C36" s="350">
        <f>IF('Averages etc'!$D$10&gt;=35674,IF('Averages etc'!$D$10&lt;36982,C113,IF(36982&lt;='Averages etc'!$D$10,C74,0)),0)</f>
        <v>0</v>
      </c>
      <c r="D36" s="350">
        <f>IF('Averages etc'!$D$10&gt;=35674,IF('Averages etc'!$D$10&lt;36982,D113,IF(36982&lt;='Averages etc'!$D$10,D74,0)),0)</f>
        <v>0</v>
      </c>
      <c r="E36" s="350">
        <f>IF('Averages etc'!$D$10&gt;=35674,IF('Averages etc'!$D$10&lt;36982,E113,IF(36982&lt;='Averages etc'!$D$10,E74,0)),0)</f>
        <v>0</v>
      </c>
      <c r="F36" s="350">
        <f>IF('Averages etc'!$D$10&gt;=35674,IF('Averages etc'!$D$10&lt;36982,F113,IF(36982&lt;='Averages etc'!$D$10,F74,0)),0)</f>
        <v>0</v>
      </c>
      <c r="G36" s="350">
        <f>IF('Averages etc'!$D$10&gt;=35674,IF('Averages etc'!$D$10&lt;36982,G113,IF(36982&lt;='Averages etc'!$D$10,G74,0)),0)</f>
        <v>0</v>
      </c>
      <c r="H36" s="350">
        <f>IF('Averages etc'!$D$10&gt;=35674,IF('Averages etc'!$D$10&lt;36982,H113,IF(36982&lt;='Averages etc'!$D$10,H74,0)),0)</f>
        <v>0</v>
      </c>
      <c r="I36" s="350">
        <f>IF('Averages etc'!$D$10&gt;=35674,IF('Averages etc'!$D$10&lt;36982,I113,IF(36982&lt;='Averages etc'!$D$10,I74,0)),0)</f>
        <v>0</v>
      </c>
      <c r="J36" s="351">
        <f>IF('Averages etc'!$D$10&gt;=35674,IF('Averages etc'!$D$10&lt;36982,J113,IF(36982&lt;='Averages etc'!$D$10,J74,0)),0)</f>
        <v>0</v>
      </c>
      <c r="L36" s="167" t="s">
        <v>25</v>
      </c>
      <c r="M36" s="149">
        <f>IF('Averages etc'!$D$10&gt;=35674,IF('Averages etc'!$D$10&lt;36982,'Level model'!T36,IF(36982&lt;='Averages etc'!$D$10,'Level model'!T24,0)),0)</f>
        <v>0</v>
      </c>
      <c r="N36" s="149">
        <f>IF('Averages etc'!$D$10&gt;=35674,IF('Averages etc'!$D$10&lt;36982,'Level model'!U36,IF(36982&lt;='Averages etc'!$D$10,'Level model'!U24,0)),0)</f>
        <v>0</v>
      </c>
      <c r="O36" s="149">
        <f>IF('Averages etc'!$D$10&gt;=35674,IF('Averages etc'!$D$10&lt;36982,'Level model'!V36,IF(36982&lt;='Averages etc'!$D$10,'Level model'!V24,0)),0)</f>
        <v>0</v>
      </c>
      <c r="P36" s="149">
        <f>IF('Averages etc'!$D$10&gt;=35674,IF('Averages etc'!$D$10&lt;36982,'Level model'!W36,IF(36982&lt;='Averages etc'!$D$10,'Level model'!W24,0)),0)</f>
        <v>0</v>
      </c>
      <c r="Q36" s="149">
        <f>IF('Averages etc'!$D$10&gt;=35674,IF('Averages etc'!$D$10&lt;36982,'Level model'!X36,IF(36982&lt;='Averages etc'!$D$10,'Level model'!X24,0)),0)</f>
        <v>0</v>
      </c>
      <c r="R36" s="149">
        <f>IF('Averages etc'!$D$10&gt;=35674,IF('Averages etc'!$D$10&lt;36982,'Level model'!Y36,IF(36982&lt;='Averages etc'!$D$10,'Level model'!Y24,0)),0)</f>
        <v>0</v>
      </c>
      <c r="S36" s="150">
        <f>IF('Averages etc'!$D$10&gt;=35674,IF('Averages etc'!$D$10&lt;36982,'Level model'!Z36,IF(36982&lt;='Averages etc'!$D$10,'Level model'!Z24,0)),0)</f>
        <v>0</v>
      </c>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row>
    <row r="37" spans="1:256" ht="12" customHeight="1">
      <c r="A37" s="156" t="s">
        <v>240</v>
      </c>
      <c r="B37" s="350">
        <f>IF('Averages etc'!$D$10&gt;=35674,IF('Averages etc'!$D$10&lt;36982,B114,IF(36982&lt;='Averages etc'!$D$10,B75,0)),0)</f>
        <v>0</v>
      </c>
      <c r="C37" s="350">
        <f>IF('Averages etc'!$D$10&gt;=35674,IF('Averages etc'!$D$10&lt;36982,C114,IF(36982&lt;='Averages etc'!$D$10,C75,0)),0)</f>
        <v>0</v>
      </c>
      <c r="D37" s="350">
        <f>IF('Averages etc'!$D$10&gt;=35674,IF('Averages etc'!$D$10&lt;36982,D114,IF(36982&lt;='Averages etc'!$D$10,D75,0)),0)</f>
        <v>0</v>
      </c>
      <c r="E37" s="350">
        <f>IF('Averages etc'!$D$10&gt;=35674,IF('Averages etc'!$D$10&lt;36982,E114,IF(36982&lt;='Averages etc'!$D$10,E75,0)),0)</f>
        <v>0</v>
      </c>
      <c r="F37" s="350">
        <f>IF('Averages etc'!$D$10&gt;=35674,IF('Averages etc'!$D$10&lt;36982,F114,IF(36982&lt;='Averages etc'!$D$10,F75,0)),0)</f>
        <v>0</v>
      </c>
      <c r="G37" s="350">
        <f>IF('Averages etc'!$D$10&gt;=35674,IF('Averages etc'!$D$10&lt;36982,G114,IF(36982&lt;='Averages etc'!$D$10,G75,0)),0)</f>
        <v>0</v>
      </c>
      <c r="H37" s="350">
        <f>IF('Averages etc'!$D$10&gt;=35674,IF('Averages etc'!$D$10&lt;36982,H114,IF(36982&lt;='Averages etc'!$D$10,H75,0)),0)</f>
        <v>0</v>
      </c>
      <c r="I37" s="350">
        <f>IF('Averages etc'!$D$10&gt;=35674,IF('Averages etc'!$D$10&lt;36982,I114,IF(36982&lt;='Averages etc'!$D$10,I75,0)),0)</f>
        <v>0</v>
      </c>
      <c r="J37" s="351">
        <f>IF('Averages etc'!$D$10&gt;=35674,IF('Averages etc'!$D$10&lt;36982,J114,IF(36982&lt;='Averages etc'!$D$10,J75,0)),0)</f>
        <v>0</v>
      </c>
      <c r="L37" s="167" t="s">
        <v>26</v>
      </c>
      <c r="M37" s="149">
        <f>IF('Averages etc'!$D$10&gt;=35674,IF('Averages etc'!$D$10&lt;36982,'Level model'!T37,IF(36982&lt;='Averages etc'!$D$10,'Level model'!T25,0)),0)</f>
        <v>0</v>
      </c>
      <c r="N37" s="149">
        <f>IF('Averages etc'!$D$10&gt;=35674,IF('Averages etc'!$D$10&lt;36982,'Level model'!U37,IF(36982&lt;='Averages etc'!$D$10,'Level model'!U25,0)),0)</f>
        <v>0</v>
      </c>
      <c r="O37" s="149">
        <f>IF('Averages etc'!$D$10&gt;=35674,IF('Averages etc'!$D$10&lt;36982,'Level model'!V37,IF(36982&lt;='Averages etc'!$D$10,'Level model'!V25,0)),0)</f>
        <v>0</v>
      </c>
      <c r="P37" s="149">
        <f>IF('Averages etc'!$D$10&gt;=35674,IF('Averages etc'!$D$10&lt;36982,'Level model'!W37,IF(36982&lt;='Averages etc'!$D$10,'Level model'!W25,0)),0)</f>
        <v>0</v>
      </c>
      <c r="Q37" s="149">
        <f>IF('Averages etc'!$D$10&gt;=35674,IF('Averages etc'!$D$10&lt;36982,'Level model'!X37,IF(36982&lt;='Averages etc'!$D$10,'Level model'!X25,0)),0)</f>
        <v>0</v>
      </c>
      <c r="R37" s="149">
        <f>IF('Averages etc'!$D$10&gt;=35674,IF('Averages etc'!$D$10&lt;36982,'Level model'!Y37,IF(36982&lt;='Averages etc'!$D$10,'Level model'!Y25,0)),0)</f>
        <v>0</v>
      </c>
      <c r="S37" s="150">
        <f>IF('Averages etc'!$D$10&gt;=35674,IF('Averages etc'!$D$10&lt;36982,'Level model'!Z37,IF(36982&lt;='Averages etc'!$D$10,'Level model'!Z25,0)),0)</f>
        <v>0</v>
      </c>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row>
    <row r="38" spans="1:256" ht="12" customHeight="1">
      <c r="A38" s="156" t="s">
        <v>241</v>
      </c>
      <c r="B38" s="350">
        <f>IF('Averages etc'!$D$10&gt;=35674,IF('Averages etc'!$D$10&lt;36982,B115,IF(36982&lt;='Averages etc'!$D$10,B76,0)),0)</f>
        <v>0</v>
      </c>
      <c r="C38" s="350">
        <f>IF('Averages etc'!$D$10&gt;=35674,IF('Averages etc'!$D$10&lt;36982,C115,IF(36982&lt;='Averages etc'!$D$10,C76,0)),0)</f>
        <v>0</v>
      </c>
      <c r="D38" s="350">
        <f>IF('Averages etc'!$D$10&gt;=35674,IF('Averages etc'!$D$10&lt;36982,D115,IF(36982&lt;='Averages etc'!$D$10,D76,0)),0)</f>
        <v>0</v>
      </c>
      <c r="E38" s="350">
        <f>IF('Averages etc'!$D$10&gt;=35674,IF('Averages etc'!$D$10&lt;36982,E115,IF(36982&lt;='Averages etc'!$D$10,E76,0)),0)</f>
        <v>0</v>
      </c>
      <c r="F38" s="350">
        <f>IF('Averages etc'!$D$10&gt;=35674,IF('Averages etc'!$D$10&lt;36982,F115,IF(36982&lt;='Averages etc'!$D$10,F76,0)),0)</f>
        <v>0</v>
      </c>
      <c r="G38" s="350">
        <f>IF('Averages etc'!$D$10&gt;=35674,IF('Averages etc'!$D$10&lt;36982,G115,IF(36982&lt;='Averages etc'!$D$10,G76,0)),0)</f>
        <v>0</v>
      </c>
      <c r="H38" s="350">
        <f>IF('Averages etc'!$D$10&gt;=35674,IF('Averages etc'!$D$10&lt;36982,H115,IF(36982&lt;='Averages etc'!$D$10,H76,0)),0)</f>
        <v>0</v>
      </c>
      <c r="I38" s="350">
        <f>IF('Averages etc'!$D$10&gt;=35674,IF('Averages etc'!$D$10&lt;36982,I115,IF(36982&lt;='Averages etc'!$D$10,I76,0)),0)</f>
        <v>0</v>
      </c>
      <c r="J38" s="351">
        <f>IF('Averages etc'!$D$10&gt;=35674,IF('Averages etc'!$D$10&lt;36982,J115,IF(36982&lt;='Averages etc'!$D$10,J76,0)),0)</f>
        <v>0</v>
      </c>
      <c r="L38" s="167" t="s">
        <v>27</v>
      </c>
      <c r="M38" s="149">
        <f>IF('Averages etc'!$D$10&gt;=35674,IF('Averages etc'!$D$10&lt;36982,'Level model'!T38,IF(36982&lt;='Averages etc'!$D$10,'Level model'!T26,0)),0)</f>
        <v>0</v>
      </c>
      <c r="N38" s="149">
        <f>IF('Averages etc'!$D$10&gt;=35674,IF('Averages etc'!$D$10&lt;36982,'Level model'!U38,IF(36982&lt;='Averages etc'!$D$10,'Level model'!U26,0)),0)</f>
        <v>0</v>
      </c>
      <c r="O38" s="149">
        <f>IF('Averages etc'!$D$10&gt;=35674,IF('Averages etc'!$D$10&lt;36982,'Level model'!V38,IF(36982&lt;='Averages etc'!$D$10,'Level model'!V26,0)),0)</f>
        <v>0</v>
      </c>
      <c r="P38" s="149">
        <f>IF('Averages etc'!$D$10&gt;=35674,IF('Averages etc'!$D$10&lt;36982,'Level model'!W38,IF(36982&lt;='Averages etc'!$D$10,'Level model'!W26,0)),0)</f>
        <v>0</v>
      </c>
      <c r="Q38" s="149">
        <f>IF('Averages etc'!$D$10&gt;=35674,IF('Averages etc'!$D$10&lt;36982,'Level model'!X38,IF(36982&lt;='Averages etc'!$D$10,'Level model'!X26,0)),0)</f>
        <v>0</v>
      </c>
      <c r="R38" s="149">
        <f>IF('Averages etc'!$D$10&gt;=35674,IF('Averages etc'!$D$10&lt;36982,'Level model'!Y38,IF(36982&lt;='Averages etc'!$D$10,'Level model'!Y26,0)),0)</f>
        <v>0</v>
      </c>
      <c r="S38" s="150">
        <f>IF('Averages etc'!$D$10&gt;=35674,IF('Averages etc'!$D$10&lt;36982,'Level model'!Z38,IF(36982&lt;='Averages etc'!$D$10,'Level model'!Z26,0)),0)</f>
        <v>0</v>
      </c>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row>
    <row r="39" spans="1:256" ht="12" customHeight="1">
      <c r="A39" s="156" t="s">
        <v>242</v>
      </c>
      <c r="B39" s="350">
        <f>IF('Averages etc'!$D$10&gt;=35674,IF('Averages etc'!$D$10&lt;36982,B116,IF(36982&lt;='Averages etc'!$D$10,B77,0)),0)</f>
        <v>0</v>
      </c>
      <c r="C39" s="350">
        <f>IF('Averages etc'!$D$10&gt;=35674,IF('Averages etc'!$D$10&lt;36982,C116,IF(36982&lt;='Averages etc'!$D$10,C77,0)),0)</f>
        <v>0</v>
      </c>
      <c r="D39" s="350">
        <f>IF('Averages etc'!$D$10&gt;=35674,IF('Averages etc'!$D$10&lt;36982,D116,IF(36982&lt;='Averages etc'!$D$10,D77,0)),0)</f>
        <v>0</v>
      </c>
      <c r="E39" s="350">
        <f>IF('Averages etc'!$D$10&gt;=35674,IF('Averages etc'!$D$10&lt;36982,E116,IF(36982&lt;='Averages etc'!$D$10,E77,0)),0)</f>
        <v>0</v>
      </c>
      <c r="F39" s="350">
        <f>IF('Averages etc'!$D$10&gt;=35674,IF('Averages etc'!$D$10&lt;36982,F116,IF(36982&lt;='Averages etc'!$D$10,F77,0)),0)</f>
        <v>0</v>
      </c>
      <c r="G39" s="350">
        <f>IF('Averages etc'!$D$10&gt;=35674,IF('Averages etc'!$D$10&lt;36982,G116,IF(36982&lt;='Averages etc'!$D$10,G77,0)),0)</f>
        <v>0</v>
      </c>
      <c r="H39" s="350">
        <f>IF('Averages etc'!$D$10&gt;=35674,IF('Averages etc'!$D$10&lt;36982,H116,IF(36982&lt;='Averages etc'!$D$10,H77,0)),0)</f>
        <v>0</v>
      </c>
      <c r="I39" s="350">
        <f>IF('Averages etc'!$D$10&gt;=35674,IF('Averages etc'!$D$10&lt;36982,I116,IF(36982&lt;='Averages etc'!$D$10,I77,0)),0)</f>
        <v>0</v>
      </c>
      <c r="J39" s="351">
        <f>IF('Averages etc'!$D$10&gt;=35674,IF('Averages etc'!$D$10&lt;36982,J116,IF(36982&lt;='Averages etc'!$D$10,J77,0)),0)</f>
        <v>0</v>
      </c>
      <c r="L39" s="167" t="s">
        <v>28</v>
      </c>
      <c r="M39" s="149">
        <f>IF('Averages etc'!$D$10&gt;=35674,IF('Averages etc'!$D$10&lt;36982,'Level model'!T39,IF(36982&lt;='Averages etc'!$D$10,'Level model'!T27,0)),0)</f>
        <v>0</v>
      </c>
      <c r="N39" s="149">
        <f>IF('Averages etc'!$D$10&gt;=35674,IF('Averages etc'!$D$10&lt;36982,'Level model'!U39,IF(36982&lt;='Averages etc'!$D$10,'Level model'!U27,0)),0)</f>
        <v>0</v>
      </c>
      <c r="O39" s="149">
        <f>IF('Averages etc'!$D$10&gt;=35674,IF('Averages etc'!$D$10&lt;36982,'Level model'!V39,IF(36982&lt;='Averages etc'!$D$10,'Level model'!V27,0)),0)</f>
        <v>0</v>
      </c>
      <c r="P39" s="149">
        <f>IF('Averages etc'!$D$10&gt;=35674,IF('Averages etc'!$D$10&lt;36982,'Level model'!W39,IF(36982&lt;='Averages etc'!$D$10,'Level model'!W27,0)),0)</f>
        <v>0</v>
      </c>
      <c r="Q39" s="149">
        <f>IF('Averages etc'!$D$10&gt;=35674,IF('Averages etc'!$D$10&lt;36982,'Level model'!X39,IF(36982&lt;='Averages etc'!$D$10,'Level model'!X27,0)),0)</f>
        <v>0</v>
      </c>
      <c r="R39" s="149">
        <f>IF('Averages etc'!$D$10&gt;=35674,IF('Averages etc'!$D$10&lt;36982,'Level model'!Y39,IF(36982&lt;='Averages etc'!$D$10,'Level model'!Y27,0)),0)</f>
        <v>0</v>
      </c>
      <c r="S39" s="150">
        <f>IF('Averages etc'!$D$10&gt;=35674,IF('Averages etc'!$D$10&lt;36982,'Level model'!Z39,IF(36982&lt;='Averages etc'!$D$10,'Level model'!Z27,0)),0)</f>
        <v>0</v>
      </c>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row>
    <row r="40" spans="1:256" ht="12" customHeight="1">
      <c r="A40" s="161"/>
      <c r="B40" s="56"/>
      <c r="C40" s="56"/>
      <c r="D40" s="56"/>
      <c r="E40" s="56"/>
      <c r="F40" s="56"/>
      <c r="G40" s="56"/>
      <c r="H40" s="56"/>
      <c r="I40" s="56"/>
      <c r="J40" s="254"/>
      <c r="L40" s="158" t="s">
        <v>29</v>
      </c>
      <c r="M40" s="149">
        <f>IF('Averages etc'!$D$10&gt;=35674,IF('Averages etc'!$D$10&lt;36982,'Level model'!T40,IF(36982&lt;='Averages etc'!$D$10,'Level model'!T28,0)),0)</f>
        <v>0</v>
      </c>
      <c r="N40" s="149">
        <f>IF('Averages etc'!$D$10&gt;=35674,IF('Averages etc'!$D$10&lt;36982,'Level model'!U40,IF(36982&lt;='Averages etc'!$D$10,'Level model'!U28,0)),0)</f>
        <v>0</v>
      </c>
      <c r="O40" s="149">
        <f>IF('Averages etc'!$D$10&gt;=35674,IF('Averages etc'!$D$10&lt;36982,'Level model'!V40,IF(36982&lt;='Averages etc'!$D$10,'Level model'!V28,0)),0)</f>
        <v>0</v>
      </c>
      <c r="P40" s="149">
        <f>IF('Averages etc'!$D$10&gt;=35674,IF('Averages etc'!$D$10&lt;36982,'Level model'!W40,IF(36982&lt;='Averages etc'!$D$10,'Level model'!W28,0)),0)</f>
        <v>0</v>
      </c>
      <c r="Q40" s="149">
        <f>IF('Averages etc'!$D$10&gt;=35674,IF('Averages etc'!$D$10&lt;36982,'Level model'!X40,IF(36982&lt;='Averages etc'!$D$10,'Level model'!X28,0)),0)</f>
        <v>0</v>
      </c>
      <c r="R40" s="149">
        <f>IF('Averages etc'!$D$10&gt;=35674,IF('Averages etc'!$D$10&lt;36982,'Level model'!Y40,IF(36982&lt;='Averages etc'!$D$10,'Level model'!Y28,0)),0)</f>
        <v>0</v>
      </c>
      <c r="S40" s="150">
        <f>IF('Averages etc'!$D$10&gt;=35674,IF('Averages etc'!$D$10&lt;36982,'Level model'!Z40,IF(36982&lt;='Averages etc'!$D$10,'Level model'!Z28,0)),0)</f>
        <v>0</v>
      </c>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row>
    <row r="41" spans="1:256" ht="12" customHeight="1">
      <c r="A41" s="265" t="s">
        <v>304</v>
      </c>
      <c r="B41" s="84"/>
      <c r="C41" s="255"/>
      <c r="D41" s="255"/>
      <c r="E41" s="255"/>
      <c r="F41" s="255"/>
      <c r="G41" s="255"/>
      <c r="H41" s="255"/>
      <c r="I41" s="255"/>
      <c r="J41" s="256"/>
      <c r="L41" s="162" t="s">
        <v>30</v>
      </c>
      <c r="M41" s="151">
        <f>IF('Averages etc'!$D$10&gt;=35674,IF('Averages etc'!$D$10&lt;36982,'Level model'!T41,IF(36982&lt;='Averages etc'!$D$10,'Level model'!T29,0)),0)</f>
        <v>0</v>
      </c>
      <c r="N41" s="151">
        <f>IF('Averages etc'!$D$10&gt;=35674,IF('Averages etc'!$D$10&lt;36982,'Level model'!U41,IF(36982&lt;='Averages etc'!$D$10,'Level model'!U29,0)),0)</f>
        <v>0</v>
      </c>
      <c r="O41" s="151">
        <f>IF('Averages etc'!$D$10&gt;=35674,IF('Averages etc'!$D$10&lt;36982,'Level model'!V41,IF(36982&lt;='Averages etc'!$D$10,'Level model'!V29,0)),0)</f>
        <v>0</v>
      </c>
      <c r="P41" s="151">
        <f>IF('Averages etc'!$D$10&gt;=35674,IF('Averages etc'!$D$10&lt;36982,'Level model'!W41,IF(36982&lt;='Averages etc'!$D$10,'Level model'!W29,0)),0)</f>
        <v>0</v>
      </c>
      <c r="Q41" s="151">
        <f>IF('Averages etc'!$D$10&gt;=35674,IF('Averages etc'!$D$10&lt;36982,'Level model'!X41,IF(36982&lt;='Averages etc'!$D$10,'Level model'!X29,0)),0)</f>
        <v>0</v>
      </c>
      <c r="R41" s="151">
        <f>IF('Averages etc'!$D$10&gt;=35674,IF('Averages etc'!$D$10&lt;36982,'Level model'!Y41,IF(36982&lt;='Averages etc'!$D$10,'Level model'!Y29,0)),0)</f>
        <v>0</v>
      </c>
      <c r="S41" s="152">
        <f>IF('Averages etc'!$D$10&gt;=35674,IF('Averages etc'!$D$10&lt;36982,'Level model'!Z41,IF(36982&lt;='Averages etc'!$D$10,'Level model'!Z29,0)),0)</f>
        <v>0</v>
      </c>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row>
    <row r="42" spans="1:256" ht="12" customHeight="1">
      <c r="A42" s="161"/>
      <c r="B42" s="251"/>
      <c r="C42" s="56"/>
      <c r="D42" s="56"/>
      <c r="E42" s="56"/>
      <c r="F42" s="56"/>
      <c r="G42" s="56"/>
      <c r="H42" s="56"/>
      <c r="I42" s="56"/>
      <c r="J42" s="166"/>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c r="IU42" s="23"/>
      <c r="IV42" s="23"/>
    </row>
    <row r="43" spans="1:256" ht="12" customHeight="1">
      <c r="A43" s="161" t="s">
        <v>55</v>
      </c>
      <c r="B43" s="252" t="s">
        <v>71</v>
      </c>
      <c r="C43" s="252" t="s">
        <v>73</v>
      </c>
      <c r="D43" s="252" t="s">
        <v>74</v>
      </c>
      <c r="E43" s="252" t="s">
        <v>75</v>
      </c>
      <c r="F43" s="252" t="s">
        <v>76</v>
      </c>
      <c r="G43" s="252" t="s">
        <v>77</v>
      </c>
      <c r="H43" s="252" t="s">
        <v>78</v>
      </c>
      <c r="I43" s="252" t="s">
        <v>79</v>
      </c>
      <c r="J43" s="253" t="s">
        <v>183</v>
      </c>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row>
    <row r="44" spans="1:256" ht="13.5" customHeight="1">
      <c r="A44" s="156" t="s">
        <v>243</v>
      </c>
      <c r="B44" s="257">
        <v>1.4380937838</v>
      </c>
      <c r="C44" s="352">
        <v>1.4243919658</v>
      </c>
      <c r="D44" s="352">
        <v>1.4154189639</v>
      </c>
      <c r="E44" s="352">
        <v>1.3988390684</v>
      </c>
      <c r="F44" s="352">
        <v>1.434370943</v>
      </c>
      <c r="G44" s="352">
        <v>1.3846898619</v>
      </c>
      <c r="H44" s="352">
        <v>1.2494343753</v>
      </c>
      <c r="I44" s="352">
        <v>1.4816251624</v>
      </c>
      <c r="J44" s="258">
        <v>1.5897083724</v>
      </c>
      <c r="L44" s="122"/>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row>
    <row r="45" spans="1:256" ht="13.5" customHeight="1">
      <c r="A45" s="156" t="s">
        <v>244</v>
      </c>
      <c r="B45" s="257">
        <v>2.6718012906</v>
      </c>
      <c r="C45" s="259">
        <v>2.6824526889</v>
      </c>
      <c r="D45" s="259">
        <v>2.7666487601</v>
      </c>
      <c r="E45" s="259">
        <v>2.7059719255</v>
      </c>
      <c r="F45" s="259">
        <v>2.8415688495</v>
      </c>
      <c r="G45" s="259">
        <v>3.2064083212</v>
      </c>
      <c r="H45" s="259">
        <v>2.633576751</v>
      </c>
      <c r="I45" s="259">
        <v>2.9113554392</v>
      </c>
      <c r="J45" s="260">
        <v>2.5135895662</v>
      </c>
      <c r="L45" s="122"/>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row>
    <row r="46" spans="1:256" ht="13.5" customHeight="1">
      <c r="A46" s="145" t="s">
        <v>245</v>
      </c>
      <c r="B46" s="257">
        <v>0.7614618982</v>
      </c>
      <c r="C46" s="352">
        <v>0.7539424773</v>
      </c>
      <c r="D46" s="352">
        <v>0.7360364606</v>
      </c>
      <c r="E46" s="352">
        <v>0.767179318</v>
      </c>
      <c r="F46" s="352">
        <v>0.7814074095</v>
      </c>
      <c r="G46" s="352">
        <v>0.7546247442</v>
      </c>
      <c r="H46" s="352">
        <v>0.6022341078</v>
      </c>
      <c r="I46" s="352">
        <v>0.7917941824</v>
      </c>
      <c r="J46" s="258">
        <v>0.7652301394</v>
      </c>
      <c r="L46" s="122"/>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row>
    <row r="47" spans="1:256" ht="15" customHeight="1">
      <c r="A47" s="145" t="s">
        <v>270</v>
      </c>
      <c r="B47" s="257">
        <v>0.8534906747</v>
      </c>
      <c r="C47" s="353">
        <v>0.8611359514</v>
      </c>
      <c r="D47" s="353">
        <v>0.8567922381</v>
      </c>
      <c r="E47" s="353">
        <v>0.8596490511</v>
      </c>
      <c r="F47" s="353">
        <v>0.8552394292</v>
      </c>
      <c r="G47" s="353">
        <v>0.8509426682</v>
      </c>
      <c r="H47" s="353">
        <v>0.8528936604</v>
      </c>
      <c r="I47" s="353">
        <v>0.8556227311</v>
      </c>
      <c r="J47" s="354">
        <v>0.8583867975</v>
      </c>
      <c r="L47" s="22"/>
      <c r="M47" s="22"/>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row>
    <row r="48" spans="1:256" ht="12" customHeight="1">
      <c r="A48" s="145" t="s">
        <v>226</v>
      </c>
      <c r="B48" s="257">
        <v>0.6931229233</v>
      </c>
      <c r="C48" s="353">
        <v>0.7008322381</v>
      </c>
      <c r="D48" s="353">
        <v>0.6757855476</v>
      </c>
      <c r="E48" s="353">
        <v>0.7021303059</v>
      </c>
      <c r="F48" s="353">
        <v>0.6683242246</v>
      </c>
      <c r="G48" s="353">
        <v>0.7022051445</v>
      </c>
      <c r="H48" s="353">
        <v>0.7339389088</v>
      </c>
      <c r="I48" s="353">
        <v>0.6632573761</v>
      </c>
      <c r="J48" s="354">
        <v>0.7089736575</v>
      </c>
      <c r="K48" s="123"/>
      <c r="L48" s="1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row>
    <row r="49" spans="1:256" ht="12" customHeight="1">
      <c r="A49" s="145" t="s">
        <v>227</v>
      </c>
      <c r="B49" s="257">
        <v>0.8327523516</v>
      </c>
      <c r="C49" s="353">
        <v>0.837178631</v>
      </c>
      <c r="D49" s="353">
        <v>0.8229913537</v>
      </c>
      <c r="E49" s="353">
        <v>0.8384472922</v>
      </c>
      <c r="F49" s="353">
        <v>0.8188373153</v>
      </c>
      <c r="G49" s="353">
        <v>0.8318170571</v>
      </c>
      <c r="H49" s="353">
        <v>0.8360112171</v>
      </c>
      <c r="I49" s="353">
        <v>0.8140865802</v>
      </c>
      <c r="J49" s="354">
        <v>0.8330177701</v>
      </c>
      <c r="K49" s="123"/>
      <c r="L49" s="1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row>
    <row r="50" spans="1:256" ht="12" customHeight="1">
      <c r="A50" s="145" t="s">
        <v>271</v>
      </c>
      <c r="B50" s="259">
        <v>0.7476495671</v>
      </c>
      <c r="C50" s="259">
        <v>0.7580434066</v>
      </c>
      <c r="D50" s="259">
        <v>0.7526180252</v>
      </c>
      <c r="E50" s="259">
        <v>0.7572069215</v>
      </c>
      <c r="F50" s="259">
        <v>0.7485350031</v>
      </c>
      <c r="G50" s="259">
        <v>0.7448177995</v>
      </c>
      <c r="H50" s="259">
        <v>0.7581190309</v>
      </c>
      <c r="I50" s="259">
        <v>0.7521201139</v>
      </c>
      <c r="J50" s="355">
        <v>0.7543862806</v>
      </c>
      <c r="K50" s="123"/>
      <c r="L50" s="1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row>
    <row r="51" spans="1:10" ht="12.75">
      <c r="A51" s="145" t="s">
        <v>228</v>
      </c>
      <c r="B51" s="259">
        <v>0.550399911</v>
      </c>
      <c r="C51" s="259">
        <v>0.560423461</v>
      </c>
      <c r="D51" s="259">
        <v>0.521811429</v>
      </c>
      <c r="E51" s="259">
        <v>0.5568298536</v>
      </c>
      <c r="F51" s="259">
        <v>0.5156224204</v>
      </c>
      <c r="G51" s="259">
        <v>0.5647515588</v>
      </c>
      <c r="H51" s="259">
        <v>0.6014267279</v>
      </c>
      <c r="I51" s="259">
        <v>0.5190766306</v>
      </c>
      <c r="J51" s="355">
        <v>0.5659209919</v>
      </c>
    </row>
    <row r="52" spans="1:10" ht="12.75">
      <c r="A52" s="145" t="s">
        <v>229</v>
      </c>
      <c r="B52" s="259">
        <v>0.727446186</v>
      </c>
      <c r="C52" s="259">
        <v>0.7340281321</v>
      </c>
      <c r="D52" s="259">
        <v>0.7111258252</v>
      </c>
      <c r="E52" s="259">
        <v>0.7320838506</v>
      </c>
      <c r="F52" s="259">
        <v>0.7050243827</v>
      </c>
      <c r="G52" s="259">
        <v>0.7241235426</v>
      </c>
      <c r="H52" s="259">
        <v>0.7368364192</v>
      </c>
      <c r="I52" s="259">
        <v>0.703231655</v>
      </c>
      <c r="J52" s="355">
        <v>0.7251882482</v>
      </c>
    </row>
    <row r="53" spans="1:10" ht="12.75">
      <c r="A53" s="156" t="s">
        <v>272</v>
      </c>
      <c r="B53" s="257">
        <v>0.6089755398</v>
      </c>
      <c r="C53" s="259">
        <v>0.6199328202</v>
      </c>
      <c r="D53" s="259">
        <v>0.6138551923</v>
      </c>
      <c r="E53" s="259">
        <v>0.6163060345</v>
      </c>
      <c r="F53" s="259">
        <v>0.6069545742</v>
      </c>
      <c r="G53" s="259">
        <v>0.6103358966</v>
      </c>
      <c r="H53" s="259">
        <v>0.6491769397</v>
      </c>
      <c r="I53" s="259">
        <v>0.6124272612</v>
      </c>
      <c r="J53" s="260">
        <v>0.6170961954</v>
      </c>
    </row>
    <row r="54" spans="1:256" ht="13.5" customHeight="1">
      <c r="A54" s="156" t="s">
        <v>224</v>
      </c>
      <c r="B54" s="257">
        <v>0.4146821522</v>
      </c>
      <c r="C54" s="259">
        <v>0.431610482</v>
      </c>
      <c r="D54" s="259">
        <v>0.3888125461</v>
      </c>
      <c r="E54" s="259">
        <v>0.4240272631</v>
      </c>
      <c r="F54" s="259">
        <v>0.3882647314</v>
      </c>
      <c r="G54" s="259">
        <v>0.4317124261</v>
      </c>
      <c r="H54" s="259">
        <v>0.4541161146</v>
      </c>
      <c r="I54" s="259">
        <v>0.4048229273</v>
      </c>
      <c r="J54" s="260">
        <v>0.4324167539</v>
      </c>
      <c r="L54" s="22"/>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c r="IT54" s="23"/>
      <c r="IU54" s="23"/>
      <c r="IV54" s="23"/>
    </row>
    <row r="55" spans="1:256" ht="13.5" customHeight="1">
      <c r="A55" s="156" t="s">
        <v>225</v>
      </c>
      <c r="B55" s="257">
        <v>0.5908379637</v>
      </c>
      <c r="C55" s="259">
        <v>0.6051275262</v>
      </c>
      <c r="D55" s="259">
        <v>0.5752632831</v>
      </c>
      <c r="E55" s="259">
        <v>0.5883202317</v>
      </c>
      <c r="F55" s="259">
        <v>0.5625501436</v>
      </c>
      <c r="G55" s="259">
        <v>0.5837824407</v>
      </c>
      <c r="H55" s="259">
        <v>0.6263222776</v>
      </c>
      <c r="I55" s="259">
        <v>0.5711715496</v>
      </c>
      <c r="J55" s="260">
        <v>0.5910539169</v>
      </c>
      <c r="L55" s="22"/>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c r="IK55" s="23"/>
      <c r="IL55" s="23"/>
      <c r="IM55" s="23"/>
      <c r="IN55" s="23"/>
      <c r="IO55" s="23"/>
      <c r="IP55" s="23"/>
      <c r="IQ55" s="23"/>
      <c r="IR55" s="23"/>
      <c r="IS55" s="23"/>
      <c r="IT55" s="23"/>
      <c r="IU55" s="23"/>
      <c r="IV55" s="23"/>
    </row>
    <row r="56" spans="1:256" ht="13.5" customHeight="1">
      <c r="A56" s="159" t="s">
        <v>60</v>
      </c>
      <c r="B56" s="261"/>
      <c r="C56" s="257"/>
      <c r="D56" s="257"/>
      <c r="E56" s="257"/>
      <c r="F56" s="257"/>
      <c r="G56" s="257"/>
      <c r="H56" s="257"/>
      <c r="I56" s="257"/>
      <c r="J56" s="258"/>
      <c r="L56" s="22"/>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row>
    <row r="57" spans="1:10" ht="12.75">
      <c r="A57" s="156" t="s">
        <v>246</v>
      </c>
      <c r="B57" s="257">
        <v>1.2869280058</v>
      </c>
      <c r="C57" s="257">
        <v>1.2884927649</v>
      </c>
      <c r="D57" s="257">
        <v>1.2784308529</v>
      </c>
      <c r="E57" s="257">
        <v>1.2851923352</v>
      </c>
      <c r="F57" s="257">
        <v>1.3055168677</v>
      </c>
      <c r="G57" s="257">
        <v>1.275991093</v>
      </c>
      <c r="H57" s="257">
        <v>1.1942642684</v>
      </c>
      <c r="I57" s="257">
        <v>1.3191803461</v>
      </c>
      <c r="J57" s="258">
        <v>1.2909512788</v>
      </c>
    </row>
    <row r="58" spans="1:10" ht="12.75">
      <c r="A58" s="156" t="s">
        <v>289</v>
      </c>
      <c r="B58" s="257">
        <v>1.6764168193</v>
      </c>
      <c r="C58" s="257">
        <v>1.6729399286</v>
      </c>
      <c r="D58" s="257">
        <v>1.6524050855</v>
      </c>
      <c r="E58" s="257">
        <v>1.6355759416</v>
      </c>
      <c r="F58" s="257">
        <v>1.6430134738</v>
      </c>
      <c r="G58" s="257">
        <v>1.5892803452</v>
      </c>
      <c r="H58" s="257">
        <v>1.4844876833</v>
      </c>
      <c r="I58" s="257">
        <v>1.6339455066</v>
      </c>
      <c r="J58" s="258">
        <v>1.8433308578</v>
      </c>
    </row>
    <row r="59" spans="1:10" ht="12.75">
      <c r="A59" s="159" t="s">
        <v>62</v>
      </c>
      <c r="B59" s="257"/>
      <c r="C59" s="257"/>
      <c r="D59" s="257"/>
      <c r="E59" s="257"/>
      <c r="F59" s="257"/>
      <c r="G59" s="257"/>
      <c r="H59" s="257"/>
      <c r="I59" s="257"/>
      <c r="J59" s="258"/>
    </row>
    <row r="60" spans="1:10" ht="12.75">
      <c r="A60" s="156" t="s">
        <v>273</v>
      </c>
      <c r="B60" s="257">
        <v>0.7749572991</v>
      </c>
      <c r="C60" s="259">
        <v>0.7738683478</v>
      </c>
      <c r="D60" s="259">
        <v>0.7936963288</v>
      </c>
      <c r="E60" s="259">
        <v>0.7759949659</v>
      </c>
      <c r="F60" s="259">
        <v>0.7884440688</v>
      </c>
      <c r="G60" s="259">
        <v>0.7750459318</v>
      </c>
      <c r="H60" s="259">
        <v>0.6909620035</v>
      </c>
      <c r="I60" s="259">
        <v>0.801446073</v>
      </c>
      <c r="J60" s="260">
        <v>0.784441531</v>
      </c>
    </row>
    <row r="61" spans="1:10" ht="12.75">
      <c r="A61" s="156" t="s">
        <v>230</v>
      </c>
      <c r="B61" s="257">
        <v>0.7334894192</v>
      </c>
      <c r="C61" s="259">
        <v>0.7285618056</v>
      </c>
      <c r="D61" s="259">
        <v>0.7418694235</v>
      </c>
      <c r="E61" s="259">
        <v>0.7354766074</v>
      </c>
      <c r="F61" s="259">
        <v>0.738756512</v>
      </c>
      <c r="G61" s="259">
        <v>0.7183228591</v>
      </c>
      <c r="H61" s="259">
        <v>0.656106718</v>
      </c>
      <c r="I61" s="259">
        <v>0.727643256</v>
      </c>
      <c r="J61" s="260">
        <v>0.7626084965</v>
      </c>
    </row>
    <row r="62" spans="1:10" ht="12.75">
      <c r="A62" s="156" t="s">
        <v>231</v>
      </c>
      <c r="B62" s="257">
        <v>0.7453855968</v>
      </c>
      <c r="C62" s="259">
        <v>0.7459575145</v>
      </c>
      <c r="D62" s="259">
        <v>0.7498974727</v>
      </c>
      <c r="E62" s="259">
        <v>0.7381528193</v>
      </c>
      <c r="F62" s="259">
        <v>0.7438672553</v>
      </c>
      <c r="G62" s="259">
        <v>0.7447142699</v>
      </c>
      <c r="H62" s="259">
        <v>0.6299417529</v>
      </c>
      <c r="I62" s="259">
        <v>0.7279212212</v>
      </c>
      <c r="J62" s="260">
        <v>0.7629242718</v>
      </c>
    </row>
    <row r="63" spans="1:10" ht="12.75">
      <c r="A63" s="156" t="s">
        <v>274</v>
      </c>
      <c r="B63" s="257">
        <v>0.8380357711</v>
      </c>
      <c r="C63" s="259">
        <v>0.8475425569</v>
      </c>
      <c r="D63" s="259">
        <v>0.8620288017</v>
      </c>
      <c r="E63" s="259">
        <v>0.8581954583</v>
      </c>
      <c r="F63" s="259">
        <v>0.8631268199</v>
      </c>
      <c r="G63" s="259">
        <v>0.8460524595</v>
      </c>
      <c r="H63" s="259">
        <v>0.7621621262</v>
      </c>
      <c r="I63" s="259">
        <v>0.8789996954</v>
      </c>
      <c r="J63" s="260">
        <v>0.8501280738</v>
      </c>
    </row>
    <row r="64" spans="1:10" ht="12.75">
      <c r="A64" s="156" t="s">
        <v>232</v>
      </c>
      <c r="B64" s="257">
        <v>0.6516665099</v>
      </c>
      <c r="C64" s="259">
        <v>0.6413260597</v>
      </c>
      <c r="D64" s="259">
        <v>0.6307572858</v>
      </c>
      <c r="E64" s="259">
        <v>0.6545436988</v>
      </c>
      <c r="F64" s="259">
        <v>0.6165329064</v>
      </c>
      <c r="G64" s="259">
        <v>0.6596777056</v>
      </c>
      <c r="H64" s="259">
        <v>0.6496837326</v>
      </c>
      <c r="I64" s="259">
        <v>0.6249662085</v>
      </c>
      <c r="J64" s="260">
        <v>0.6692962063</v>
      </c>
    </row>
    <row r="65" spans="1:10" ht="12.75">
      <c r="A65" s="156" t="s">
        <v>233</v>
      </c>
      <c r="B65" s="257">
        <v>0.8037439084</v>
      </c>
      <c r="C65" s="259">
        <v>0.8012847004</v>
      </c>
      <c r="D65" s="259">
        <v>0.7926886141</v>
      </c>
      <c r="E65" s="259">
        <v>0.8149801047</v>
      </c>
      <c r="F65" s="259">
        <v>0.7963008191</v>
      </c>
      <c r="G65" s="259">
        <v>0.8158749283</v>
      </c>
      <c r="H65" s="259">
        <v>0.6804646315</v>
      </c>
      <c r="I65" s="259">
        <v>0.7972310454</v>
      </c>
      <c r="J65" s="260">
        <v>0.8044660068</v>
      </c>
    </row>
    <row r="66" spans="1:10" ht="12.75">
      <c r="A66" s="156" t="s">
        <v>275</v>
      </c>
      <c r="B66" s="257">
        <v>0.7666731125</v>
      </c>
      <c r="C66" s="259">
        <v>0.7767784339</v>
      </c>
      <c r="D66" s="259">
        <v>0.7892363517</v>
      </c>
      <c r="E66" s="259">
        <v>0.7985090385</v>
      </c>
      <c r="F66" s="259">
        <v>0.7844085</v>
      </c>
      <c r="G66" s="259">
        <v>0.7712202481</v>
      </c>
      <c r="H66" s="259">
        <v>0.6862132668</v>
      </c>
      <c r="I66" s="259">
        <v>0.8357469572</v>
      </c>
      <c r="J66" s="260">
        <v>0.7891720904</v>
      </c>
    </row>
    <row r="67" spans="1:10" ht="12.75">
      <c r="A67" s="156" t="s">
        <v>234</v>
      </c>
      <c r="B67" s="257">
        <v>0.538402667</v>
      </c>
      <c r="C67" s="259">
        <v>0.540262206</v>
      </c>
      <c r="D67" s="259">
        <v>0.5017971331</v>
      </c>
      <c r="E67" s="259">
        <v>0.5392674197</v>
      </c>
      <c r="F67" s="259">
        <v>0.5174509402</v>
      </c>
      <c r="G67" s="259">
        <v>0.605187413</v>
      </c>
      <c r="H67" s="259">
        <v>0.5485206754</v>
      </c>
      <c r="I67" s="259">
        <v>0.4999038509</v>
      </c>
      <c r="J67" s="260">
        <v>0.5505051371</v>
      </c>
    </row>
    <row r="68" spans="1:10" ht="12.75">
      <c r="A68" s="156" t="s">
        <v>235</v>
      </c>
      <c r="B68" s="257">
        <v>0.7290691028</v>
      </c>
      <c r="C68" s="259">
        <v>0.7332137898</v>
      </c>
      <c r="D68" s="259">
        <v>0.7086427414</v>
      </c>
      <c r="E68" s="259">
        <v>0.7650672105</v>
      </c>
      <c r="F68" s="259">
        <v>0.7345558555</v>
      </c>
      <c r="G68" s="259">
        <v>0.733893841</v>
      </c>
      <c r="H68" s="259">
        <v>0.5931573998</v>
      </c>
      <c r="I68" s="259">
        <v>0.7383965372</v>
      </c>
      <c r="J68" s="260">
        <v>0.7381156127</v>
      </c>
    </row>
    <row r="69" spans="1:10" ht="12.75">
      <c r="A69" s="156" t="s">
        <v>276</v>
      </c>
      <c r="B69" s="257">
        <v>1.0484641395</v>
      </c>
      <c r="C69" s="259">
        <v>1.0354932861</v>
      </c>
      <c r="D69" s="259">
        <v>1.062755155</v>
      </c>
      <c r="E69" s="259">
        <v>1.0386463963</v>
      </c>
      <c r="F69" s="259">
        <v>1.0621830223</v>
      </c>
      <c r="G69" s="259">
        <v>1.0423119478</v>
      </c>
      <c r="H69" s="259">
        <v>0.9446507794</v>
      </c>
      <c r="I69" s="259">
        <v>1.0761852163</v>
      </c>
      <c r="J69" s="260">
        <v>1.0566531275</v>
      </c>
    </row>
    <row r="70" spans="1:10" ht="12.75">
      <c r="A70" s="156" t="s">
        <v>236</v>
      </c>
      <c r="B70" s="257">
        <v>1.1709230356</v>
      </c>
      <c r="C70" s="259">
        <v>1.156014417</v>
      </c>
      <c r="D70" s="259">
        <v>1.1895634974</v>
      </c>
      <c r="E70" s="259">
        <v>1.1540839375</v>
      </c>
      <c r="F70" s="259">
        <v>1.1955735748</v>
      </c>
      <c r="G70" s="259">
        <v>1.1268958145</v>
      </c>
      <c r="H70" s="259">
        <v>1.0328010614</v>
      </c>
      <c r="I70" s="259">
        <v>1.189216354</v>
      </c>
      <c r="J70" s="260">
        <v>1.1986035205</v>
      </c>
    </row>
    <row r="71" spans="1:10" ht="12.75">
      <c r="A71" s="156" t="s">
        <v>237</v>
      </c>
      <c r="B71" s="257">
        <v>1.0371641111</v>
      </c>
      <c r="C71" s="259">
        <v>1.0306321619</v>
      </c>
      <c r="D71" s="259">
        <v>1.0452469565</v>
      </c>
      <c r="E71" s="259">
        <v>1.016766454</v>
      </c>
      <c r="F71" s="259">
        <v>1.0403284925</v>
      </c>
      <c r="G71" s="259">
        <v>1.023658089</v>
      </c>
      <c r="H71" s="259">
        <v>0.8996275786</v>
      </c>
      <c r="I71" s="259">
        <v>1.0251009902</v>
      </c>
      <c r="J71" s="260">
        <v>1.0614660261</v>
      </c>
    </row>
    <row r="72" spans="1:10" ht="12.75">
      <c r="A72" s="156" t="s">
        <v>277</v>
      </c>
      <c r="B72" s="257">
        <v>1.2606309216</v>
      </c>
      <c r="C72" s="259">
        <v>1.2564037957</v>
      </c>
      <c r="D72" s="259">
        <v>1.2783314643</v>
      </c>
      <c r="E72" s="259">
        <v>1.2595324535</v>
      </c>
      <c r="F72" s="259">
        <v>1.283395365</v>
      </c>
      <c r="G72" s="259">
        <v>1.2576943345</v>
      </c>
      <c r="H72" s="259">
        <v>1.1583573601</v>
      </c>
      <c r="I72" s="259">
        <v>1.2897564563</v>
      </c>
      <c r="J72" s="260">
        <v>1.2673149009</v>
      </c>
    </row>
    <row r="73" spans="1:10" ht="12.75">
      <c r="A73" s="156" t="s">
        <v>238</v>
      </c>
      <c r="B73" s="257">
        <v>1.2652513367</v>
      </c>
      <c r="C73" s="259">
        <v>1.2488062611</v>
      </c>
      <c r="D73" s="259">
        <v>1.2671461781</v>
      </c>
      <c r="E73" s="259">
        <v>1.2560375044</v>
      </c>
      <c r="F73" s="259">
        <v>1.2643982292</v>
      </c>
      <c r="G73" s="259">
        <v>1.2363540971</v>
      </c>
      <c r="H73" s="259">
        <v>1.1996566311</v>
      </c>
      <c r="I73" s="259">
        <v>1.2723766537</v>
      </c>
      <c r="J73" s="260">
        <v>1.284663751</v>
      </c>
    </row>
    <row r="74" spans="1:10" ht="12.75">
      <c r="A74" s="156" t="s">
        <v>239</v>
      </c>
      <c r="B74" s="257">
        <v>1.2380818403</v>
      </c>
      <c r="C74" s="259">
        <v>1.2367386512</v>
      </c>
      <c r="D74" s="259">
        <v>1.2404110695</v>
      </c>
      <c r="E74" s="259">
        <v>1.2352002099</v>
      </c>
      <c r="F74" s="259">
        <v>1.2474361292</v>
      </c>
      <c r="G74" s="259">
        <v>1.2448506022</v>
      </c>
      <c r="H74" s="259">
        <v>1.1090522017</v>
      </c>
      <c r="I74" s="259">
        <v>1.2296587952</v>
      </c>
      <c r="J74" s="260">
        <v>1.2533307388</v>
      </c>
    </row>
    <row r="75" spans="1:10" ht="12.75">
      <c r="A75" s="156" t="s">
        <v>240</v>
      </c>
      <c r="B75" s="257">
        <v>1.3531657907</v>
      </c>
      <c r="C75" s="259">
        <v>1.3503302097</v>
      </c>
      <c r="D75" s="259">
        <v>1.371782575</v>
      </c>
      <c r="E75" s="259">
        <v>1.3656823135</v>
      </c>
      <c r="F75" s="259">
        <v>1.3778344898</v>
      </c>
      <c r="G75" s="259">
        <v>1.3399017021</v>
      </c>
      <c r="H75" s="259">
        <v>1.2435387066</v>
      </c>
      <c r="I75" s="259">
        <v>1.3879321678</v>
      </c>
      <c r="J75" s="260">
        <v>1.3685368215</v>
      </c>
    </row>
    <row r="76" spans="1:10" ht="12" customHeight="1">
      <c r="A76" s="156" t="s">
        <v>241</v>
      </c>
      <c r="B76" s="257">
        <v>1.3068556771</v>
      </c>
      <c r="C76" s="259">
        <v>1.2991876827</v>
      </c>
      <c r="D76" s="259">
        <v>1.305079227</v>
      </c>
      <c r="E76" s="259">
        <v>1.3081792306</v>
      </c>
      <c r="F76" s="259">
        <v>1.3094777599</v>
      </c>
      <c r="G76" s="259">
        <v>1.2903436457</v>
      </c>
      <c r="H76" s="259">
        <v>1.3167503424</v>
      </c>
      <c r="I76" s="259">
        <v>1.3105051159</v>
      </c>
      <c r="J76" s="260">
        <v>1.3353953445</v>
      </c>
    </row>
    <row r="77" spans="1:10" ht="12.75">
      <c r="A77" s="156" t="s">
        <v>242</v>
      </c>
      <c r="B77" s="257">
        <v>1.3373153002</v>
      </c>
      <c r="C77" s="259">
        <v>1.3335708019</v>
      </c>
      <c r="D77" s="259">
        <v>1.3305702432</v>
      </c>
      <c r="E77" s="259">
        <v>1.3385852992</v>
      </c>
      <c r="F77" s="259">
        <v>1.3385105455</v>
      </c>
      <c r="G77" s="259">
        <v>1.3343344061</v>
      </c>
      <c r="H77" s="259">
        <v>1.2047908598</v>
      </c>
      <c r="I77" s="259">
        <v>1.3495541805</v>
      </c>
      <c r="J77" s="260">
        <v>1.3515172077</v>
      </c>
    </row>
    <row r="78" spans="1:10" ht="12.75">
      <c r="A78" s="161"/>
      <c r="B78" s="56"/>
      <c r="C78" s="56"/>
      <c r="D78" s="56"/>
      <c r="E78" s="56"/>
      <c r="F78" s="56"/>
      <c r="G78" s="56"/>
      <c r="H78" s="56"/>
      <c r="I78" s="56"/>
      <c r="J78" s="254"/>
    </row>
    <row r="79" spans="1:10" ht="15">
      <c r="A79" s="523"/>
      <c r="B79" s="524"/>
      <c r="C79" s="524"/>
      <c r="D79" s="524"/>
      <c r="E79" s="524"/>
      <c r="F79" s="524"/>
      <c r="G79" s="524"/>
      <c r="H79" s="524"/>
      <c r="I79" s="524"/>
      <c r="J79" s="525"/>
    </row>
    <row r="80" spans="1:10" ht="12.75">
      <c r="A80" s="265" t="s">
        <v>305</v>
      </c>
      <c r="B80" s="251"/>
      <c r="C80" s="56"/>
      <c r="D80" s="56"/>
      <c r="E80" s="56"/>
      <c r="F80" s="56"/>
      <c r="G80" s="56"/>
      <c r="H80" s="56"/>
      <c r="I80" s="56"/>
      <c r="J80" s="166"/>
    </row>
    <row r="81" spans="1:10" ht="12.75">
      <c r="A81" s="262"/>
      <c r="B81" s="251"/>
      <c r="C81" s="56"/>
      <c r="D81" s="56"/>
      <c r="E81" s="56"/>
      <c r="F81" s="56"/>
      <c r="G81" s="56"/>
      <c r="H81" s="56"/>
      <c r="I81" s="56"/>
      <c r="J81" s="166"/>
    </row>
    <row r="82" spans="1:10" ht="12.75">
      <c r="A82" s="161" t="s">
        <v>55</v>
      </c>
      <c r="B82" s="252" t="s">
        <v>71</v>
      </c>
      <c r="C82" s="252" t="s">
        <v>73</v>
      </c>
      <c r="D82" s="252" t="s">
        <v>74</v>
      </c>
      <c r="E82" s="252" t="s">
        <v>75</v>
      </c>
      <c r="F82" s="252" t="s">
        <v>76</v>
      </c>
      <c r="G82" s="252" t="s">
        <v>77</v>
      </c>
      <c r="H82" s="252" t="s">
        <v>78</v>
      </c>
      <c r="I82" s="252" t="s">
        <v>79</v>
      </c>
      <c r="J82" s="253" t="s">
        <v>183</v>
      </c>
    </row>
    <row r="83" spans="1:10" ht="12.75">
      <c r="A83" s="156" t="s">
        <v>243</v>
      </c>
      <c r="B83" s="257">
        <v>1.33</v>
      </c>
      <c r="C83" s="56">
        <v>1.48</v>
      </c>
      <c r="D83" s="56">
        <v>1.39</v>
      </c>
      <c r="E83" s="56">
        <v>1.39</v>
      </c>
      <c r="F83" s="56">
        <v>1.4</v>
      </c>
      <c r="G83" s="56">
        <v>1.32</v>
      </c>
      <c r="H83" s="56">
        <v>1.08</v>
      </c>
      <c r="I83" s="56">
        <v>1.43</v>
      </c>
      <c r="J83" s="144">
        <v>1.48</v>
      </c>
    </row>
    <row r="84" spans="1:10" ht="12.75">
      <c r="A84" s="156" t="s">
        <v>244</v>
      </c>
      <c r="B84" s="257">
        <v>1.73</v>
      </c>
      <c r="C84" s="95">
        <v>1.73</v>
      </c>
      <c r="D84" s="95">
        <v>1.73</v>
      </c>
      <c r="E84" s="95">
        <v>1.73</v>
      </c>
      <c r="F84" s="95">
        <v>1.73</v>
      </c>
      <c r="G84" s="95">
        <v>1.73</v>
      </c>
      <c r="H84" s="95">
        <v>1.73</v>
      </c>
      <c r="I84" s="95">
        <v>1.73</v>
      </c>
      <c r="J84" s="168">
        <v>1.73</v>
      </c>
    </row>
    <row r="85" spans="1:10" ht="12.75">
      <c r="A85" s="145" t="s">
        <v>245</v>
      </c>
      <c r="B85" s="257">
        <v>0.89</v>
      </c>
      <c r="C85" s="56">
        <v>0.92</v>
      </c>
      <c r="D85" s="56">
        <v>0.95</v>
      </c>
      <c r="E85" s="56">
        <v>0.92</v>
      </c>
      <c r="F85" s="56">
        <v>0.92</v>
      </c>
      <c r="G85" s="56">
        <v>0.84</v>
      </c>
      <c r="H85" s="56">
        <v>0.83</v>
      </c>
      <c r="I85" s="56">
        <v>0.96</v>
      </c>
      <c r="J85" s="144">
        <v>0.91</v>
      </c>
    </row>
    <row r="86" spans="1:10" ht="12.75">
      <c r="A86" s="145" t="s">
        <v>270</v>
      </c>
      <c r="B86" s="257">
        <v>0.88</v>
      </c>
      <c r="C86" s="263">
        <v>0.88</v>
      </c>
      <c r="D86" s="263">
        <v>0.88</v>
      </c>
      <c r="E86" s="263">
        <v>0.88</v>
      </c>
      <c r="F86" s="263">
        <v>0.88</v>
      </c>
      <c r="G86" s="263">
        <v>0.88</v>
      </c>
      <c r="H86" s="263">
        <v>0.88</v>
      </c>
      <c r="I86" s="263">
        <v>0.88</v>
      </c>
      <c r="J86" s="264">
        <v>0.88</v>
      </c>
    </row>
    <row r="87" spans="1:10" ht="12.75">
      <c r="A87" s="145" t="s">
        <v>226</v>
      </c>
      <c r="B87" s="257">
        <v>0.88</v>
      </c>
      <c r="C87" s="263">
        <v>0.88</v>
      </c>
      <c r="D87" s="263">
        <v>0.88</v>
      </c>
      <c r="E87" s="263">
        <v>0.88</v>
      </c>
      <c r="F87" s="263">
        <v>0.88</v>
      </c>
      <c r="G87" s="263">
        <v>0.88</v>
      </c>
      <c r="H87" s="263">
        <v>0.88</v>
      </c>
      <c r="I87" s="263">
        <v>0.88</v>
      </c>
      <c r="J87" s="264">
        <v>0.88</v>
      </c>
    </row>
    <row r="88" spans="1:10" ht="12.75">
      <c r="A88" s="145" t="s">
        <v>227</v>
      </c>
      <c r="B88" s="257">
        <v>0.88</v>
      </c>
      <c r="C88" s="263">
        <v>0.88</v>
      </c>
      <c r="D88" s="263">
        <v>0.88</v>
      </c>
      <c r="E88" s="263">
        <v>0.88</v>
      </c>
      <c r="F88" s="263">
        <v>0.88</v>
      </c>
      <c r="G88" s="263">
        <v>0.88</v>
      </c>
      <c r="H88" s="263">
        <v>0.88</v>
      </c>
      <c r="I88" s="263">
        <v>0.88</v>
      </c>
      <c r="J88" s="264">
        <v>0.88</v>
      </c>
    </row>
    <row r="89" spans="1:10" ht="12.75">
      <c r="A89" s="145" t="s">
        <v>271</v>
      </c>
      <c r="B89" s="257">
        <v>0.75</v>
      </c>
      <c r="C89" s="95">
        <v>0.75</v>
      </c>
      <c r="D89" s="257">
        <v>0.75</v>
      </c>
      <c r="E89" s="257">
        <v>0.75</v>
      </c>
      <c r="F89" s="257">
        <v>0.75</v>
      </c>
      <c r="G89" s="257">
        <v>0.75</v>
      </c>
      <c r="H89" s="257">
        <v>0.75</v>
      </c>
      <c r="I89" s="257">
        <v>0.75</v>
      </c>
      <c r="J89" s="258">
        <v>0.75</v>
      </c>
    </row>
    <row r="90" spans="1:10" ht="12.75">
      <c r="A90" s="145" t="s">
        <v>228</v>
      </c>
      <c r="B90" s="257">
        <v>0.75</v>
      </c>
      <c r="C90" s="95">
        <v>0.75</v>
      </c>
      <c r="D90" s="257">
        <v>0.75</v>
      </c>
      <c r="E90" s="257">
        <v>0.75</v>
      </c>
      <c r="F90" s="257">
        <v>0.75</v>
      </c>
      <c r="G90" s="257">
        <v>0.75</v>
      </c>
      <c r="H90" s="257">
        <v>0.75</v>
      </c>
      <c r="I90" s="257">
        <v>0.75</v>
      </c>
      <c r="J90" s="258">
        <v>0.75</v>
      </c>
    </row>
    <row r="91" spans="1:10" ht="12.75">
      <c r="A91" s="145" t="s">
        <v>229</v>
      </c>
      <c r="B91" s="257">
        <v>0.75</v>
      </c>
      <c r="C91" s="95">
        <v>0.75</v>
      </c>
      <c r="D91" s="257">
        <v>0.75</v>
      </c>
      <c r="E91" s="257">
        <v>0.75</v>
      </c>
      <c r="F91" s="257">
        <v>0.75</v>
      </c>
      <c r="G91" s="257">
        <v>0.75</v>
      </c>
      <c r="H91" s="257">
        <v>0.75</v>
      </c>
      <c r="I91" s="257">
        <v>0.75</v>
      </c>
      <c r="J91" s="258">
        <v>0.75</v>
      </c>
    </row>
    <row r="92" spans="1:10" ht="12.75">
      <c r="A92" s="156" t="s">
        <v>272</v>
      </c>
      <c r="B92" s="257">
        <v>0.607</v>
      </c>
      <c r="C92" s="259">
        <v>0.607</v>
      </c>
      <c r="D92" s="259">
        <v>0.607</v>
      </c>
      <c r="E92" s="259">
        <v>0.607</v>
      </c>
      <c r="F92" s="259">
        <v>0.607</v>
      </c>
      <c r="G92" s="259">
        <v>0.607</v>
      </c>
      <c r="H92" s="259">
        <v>0.607</v>
      </c>
      <c r="I92" s="259">
        <v>0.607</v>
      </c>
      <c r="J92" s="260">
        <v>0.607</v>
      </c>
    </row>
    <row r="93" spans="1:10" ht="12.75">
      <c r="A93" s="156" t="s">
        <v>224</v>
      </c>
      <c r="B93" s="257">
        <v>0.607</v>
      </c>
      <c r="C93" s="259">
        <v>0.607</v>
      </c>
      <c r="D93" s="259">
        <v>0.607</v>
      </c>
      <c r="E93" s="259">
        <v>0.607</v>
      </c>
      <c r="F93" s="259">
        <v>0.607</v>
      </c>
      <c r="G93" s="259">
        <v>0.607</v>
      </c>
      <c r="H93" s="259">
        <v>0.607</v>
      </c>
      <c r="I93" s="259">
        <v>0.607</v>
      </c>
      <c r="J93" s="260">
        <v>0.607</v>
      </c>
    </row>
    <row r="94" spans="1:10" ht="12.75">
      <c r="A94" s="156" t="s">
        <v>225</v>
      </c>
      <c r="B94" s="257">
        <v>0.607</v>
      </c>
      <c r="C94" s="259">
        <v>0.607</v>
      </c>
      <c r="D94" s="259">
        <v>0.607</v>
      </c>
      <c r="E94" s="259">
        <v>0.607</v>
      </c>
      <c r="F94" s="259">
        <v>0.607</v>
      </c>
      <c r="G94" s="259">
        <v>0.607</v>
      </c>
      <c r="H94" s="259">
        <v>0.607</v>
      </c>
      <c r="I94" s="259">
        <v>0.607</v>
      </c>
      <c r="J94" s="260">
        <v>0.607</v>
      </c>
    </row>
    <row r="95" spans="1:10" ht="12.75">
      <c r="A95" s="159" t="s">
        <v>60</v>
      </c>
      <c r="B95" s="261"/>
      <c r="C95" s="84"/>
      <c r="D95" s="84"/>
      <c r="E95" s="84"/>
      <c r="F95" s="84"/>
      <c r="G95" s="84"/>
      <c r="H95" s="84"/>
      <c r="I95" s="84"/>
      <c r="J95" s="144"/>
    </row>
    <row r="96" spans="1:10" ht="12.75">
      <c r="A96" s="156" t="s">
        <v>246</v>
      </c>
      <c r="B96" s="257">
        <v>1.34</v>
      </c>
      <c r="C96" s="84">
        <v>1.36</v>
      </c>
      <c r="D96" s="84">
        <v>1.38</v>
      </c>
      <c r="E96" s="84">
        <v>1.36</v>
      </c>
      <c r="F96" s="84">
        <v>1.36</v>
      </c>
      <c r="G96" s="84">
        <v>1.3</v>
      </c>
      <c r="H96" s="84">
        <v>1.3</v>
      </c>
      <c r="I96" s="84">
        <v>1.39</v>
      </c>
      <c r="J96" s="144">
        <v>1.36</v>
      </c>
    </row>
    <row r="97" spans="1:10" ht="12.75">
      <c r="A97" s="156" t="s">
        <v>289</v>
      </c>
      <c r="B97" s="257">
        <v>1.67</v>
      </c>
      <c r="C97" s="84">
        <v>1.78</v>
      </c>
      <c r="D97" s="84">
        <v>1.71</v>
      </c>
      <c r="E97" s="84">
        <v>1.71</v>
      </c>
      <c r="F97" s="84">
        <v>1.72</v>
      </c>
      <c r="G97" s="84">
        <v>1.66</v>
      </c>
      <c r="H97" s="84">
        <v>1.47</v>
      </c>
      <c r="I97" s="84">
        <v>1.75</v>
      </c>
      <c r="J97" s="144">
        <v>1.79</v>
      </c>
    </row>
    <row r="98" spans="1:10" ht="12.75">
      <c r="A98" s="159" t="s">
        <v>62</v>
      </c>
      <c r="B98" s="257"/>
      <c r="C98" s="84"/>
      <c r="D98" s="84"/>
      <c r="E98" s="84"/>
      <c r="F98" s="84"/>
      <c r="G98" s="84"/>
      <c r="H98" s="84"/>
      <c r="I98" s="84"/>
      <c r="J98" s="144"/>
    </row>
    <row r="99" spans="1:10" ht="12.75">
      <c r="A99" s="156" t="s">
        <v>273</v>
      </c>
      <c r="B99" s="257">
        <v>0.76</v>
      </c>
      <c r="C99" s="257">
        <v>0.76</v>
      </c>
      <c r="D99" s="257">
        <v>0.76</v>
      </c>
      <c r="E99" s="257">
        <v>0.76</v>
      </c>
      <c r="F99" s="257">
        <v>0.76</v>
      </c>
      <c r="G99" s="257">
        <v>0.76</v>
      </c>
      <c r="H99" s="257">
        <v>0.76</v>
      </c>
      <c r="I99" s="257">
        <v>0.76</v>
      </c>
      <c r="J99" s="258">
        <v>0.76</v>
      </c>
    </row>
    <row r="100" spans="1:10" ht="12.75">
      <c r="A100" s="156" t="s">
        <v>230</v>
      </c>
      <c r="B100" s="257">
        <v>0.76</v>
      </c>
      <c r="C100" s="257">
        <v>0.76</v>
      </c>
      <c r="D100" s="257">
        <v>0.76</v>
      </c>
      <c r="E100" s="257">
        <v>0.76</v>
      </c>
      <c r="F100" s="257">
        <v>0.76</v>
      </c>
      <c r="G100" s="257">
        <v>0.76</v>
      </c>
      <c r="H100" s="257">
        <v>0.76</v>
      </c>
      <c r="I100" s="257">
        <v>0.76</v>
      </c>
      <c r="J100" s="258">
        <v>0.76</v>
      </c>
    </row>
    <row r="101" spans="1:10" ht="12.75">
      <c r="A101" s="156" t="s">
        <v>231</v>
      </c>
      <c r="B101" s="257">
        <v>0.76</v>
      </c>
      <c r="C101" s="257">
        <v>0.76</v>
      </c>
      <c r="D101" s="257">
        <v>0.76</v>
      </c>
      <c r="E101" s="257">
        <v>0.76</v>
      </c>
      <c r="F101" s="257">
        <v>0.76</v>
      </c>
      <c r="G101" s="257">
        <v>0.76</v>
      </c>
      <c r="H101" s="257">
        <v>0.76</v>
      </c>
      <c r="I101" s="257">
        <v>0.76</v>
      </c>
      <c r="J101" s="258">
        <v>0.76</v>
      </c>
    </row>
    <row r="102" spans="1:10" ht="12.75">
      <c r="A102" s="156" t="s">
        <v>274</v>
      </c>
      <c r="B102" s="257">
        <v>0.81</v>
      </c>
      <c r="C102" s="257">
        <v>0.81</v>
      </c>
      <c r="D102" s="257">
        <v>0.81</v>
      </c>
      <c r="E102" s="257">
        <v>0.81</v>
      </c>
      <c r="F102" s="257">
        <v>0.81</v>
      </c>
      <c r="G102" s="257">
        <v>0.81</v>
      </c>
      <c r="H102" s="257">
        <v>0.81</v>
      </c>
      <c r="I102" s="257">
        <v>0.81</v>
      </c>
      <c r="J102" s="258">
        <v>0.81</v>
      </c>
    </row>
    <row r="103" spans="1:10" ht="12.75">
      <c r="A103" s="156" t="s">
        <v>232</v>
      </c>
      <c r="B103" s="257">
        <v>0.81</v>
      </c>
      <c r="C103" s="257">
        <v>0.81</v>
      </c>
      <c r="D103" s="257">
        <v>0.81</v>
      </c>
      <c r="E103" s="257">
        <v>0.81</v>
      </c>
      <c r="F103" s="257">
        <v>0.81</v>
      </c>
      <c r="G103" s="257">
        <v>0.81</v>
      </c>
      <c r="H103" s="257">
        <v>0.81</v>
      </c>
      <c r="I103" s="257">
        <v>0.81</v>
      </c>
      <c r="J103" s="258">
        <v>0.81</v>
      </c>
    </row>
    <row r="104" spans="1:10" ht="12.75">
      <c r="A104" s="156" t="s">
        <v>233</v>
      </c>
      <c r="B104" s="257">
        <v>0.81</v>
      </c>
      <c r="C104" s="257">
        <v>0.81</v>
      </c>
      <c r="D104" s="257">
        <v>0.81</v>
      </c>
      <c r="E104" s="257">
        <v>0.81</v>
      </c>
      <c r="F104" s="257">
        <v>0.81</v>
      </c>
      <c r="G104" s="257">
        <v>0.81</v>
      </c>
      <c r="H104" s="257">
        <v>0.81</v>
      </c>
      <c r="I104" s="257">
        <v>0.81</v>
      </c>
      <c r="J104" s="258">
        <v>0.81</v>
      </c>
    </row>
    <row r="105" spans="1:10" ht="12.75">
      <c r="A105" s="156" t="s">
        <v>275</v>
      </c>
      <c r="B105" s="257">
        <v>0.72</v>
      </c>
      <c r="C105" s="257">
        <v>0.72</v>
      </c>
      <c r="D105" s="257">
        <v>0.72</v>
      </c>
      <c r="E105" s="257">
        <v>0.72</v>
      </c>
      <c r="F105" s="257">
        <v>0.72</v>
      </c>
      <c r="G105" s="257">
        <v>0.72</v>
      </c>
      <c r="H105" s="257">
        <v>0.72</v>
      </c>
      <c r="I105" s="257">
        <v>0.72</v>
      </c>
      <c r="J105" s="258">
        <v>0.72</v>
      </c>
    </row>
    <row r="106" spans="1:10" ht="12.75">
      <c r="A106" s="156" t="s">
        <v>234</v>
      </c>
      <c r="B106" s="257">
        <v>0.72</v>
      </c>
      <c r="C106" s="257">
        <v>0.72</v>
      </c>
      <c r="D106" s="257">
        <v>0.72</v>
      </c>
      <c r="E106" s="257">
        <v>0.72</v>
      </c>
      <c r="F106" s="257">
        <v>0.72</v>
      </c>
      <c r="G106" s="257">
        <v>0.72</v>
      </c>
      <c r="H106" s="257">
        <v>0.72</v>
      </c>
      <c r="I106" s="257">
        <v>0.72</v>
      </c>
      <c r="J106" s="258">
        <v>0.72</v>
      </c>
    </row>
    <row r="107" spans="1:10" ht="12.75">
      <c r="A107" s="156" t="s">
        <v>235</v>
      </c>
      <c r="B107" s="257">
        <v>0.72</v>
      </c>
      <c r="C107" s="257">
        <v>0.72</v>
      </c>
      <c r="D107" s="257">
        <v>0.72</v>
      </c>
      <c r="E107" s="257">
        <v>0.72</v>
      </c>
      <c r="F107" s="257">
        <v>0.72</v>
      </c>
      <c r="G107" s="257">
        <v>0.72</v>
      </c>
      <c r="H107" s="257">
        <v>0.72</v>
      </c>
      <c r="I107" s="257">
        <v>0.72</v>
      </c>
      <c r="J107" s="258">
        <v>0.72</v>
      </c>
    </row>
    <row r="108" spans="1:10" ht="12.75">
      <c r="A108" s="156" t="s">
        <v>276</v>
      </c>
      <c r="B108" s="257">
        <v>1.04</v>
      </c>
      <c r="C108" s="257">
        <v>1.04</v>
      </c>
      <c r="D108" s="257">
        <v>1.04</v>
      </c>
      <c r="E108" s="257">
        <v>1.04</v>
      </c>
      <c r="F108" s="257">
        <v>1.04</v>
      </c>
      <c r="G108" s="257">
        <v>1.04</v>
      </c>
      <c r="H108" s="257">
        <v>1.04</v>
      </c>
      <c r="I108" s="257">
        <v>1.04</v>
      </c>
      <c r="J108" s="258">
        <v>1.04</v>
      </c>
    </row>
    <row r="109" spans="1:10" ht="12.75">
      <c r="A109" s="156" t="s">
        <v>236</v>
      </c>
      <c r="B109" s="257">
        <v>1.04</v>
      </c>
      <c r="C109" s="257">
        <v>1.04</v>
      </c>
      <c r="D109" s="257">
        <v>1.04</v>
      </c>
      <c r="E109" s="257">
        <v>1.04</v>
      </c>
      <c r="F109" s="257">
        <v>1.04</v>
      </c>
      <c r="G109" s="257">
        <v>1.04</v>
      </c>
      <c r="H109" s="257">
        <v>1.04</v>
      </c>
      <c r="I109" s="257">
        <v>1.04</v>
      </c>
      <c r="J109" s="258">
        <v>1.04</v>
      </c>
    </row>
    <row r="110" spans="1:10" ht="12.75">
      <c r="A110" s="156" t="s">
        <v>237</v>
      </c>
      <c r="B110" s="257">
        <v>1.04</v>
      </c>
      <c r="C110" s="257">
        <v>1.04</v>
      </c>
      <c r="D110" s="257">
        <v>1.04</v>
      </c>
      <c r="E110" s="257">
        <v>1.04</v>
      </c>
      <c r="F110" s="257">
        <v>1.04</v>
      </c>
      <c r="G110" s="257">
        <v>1.04</v>
      </c>
      <c r="H110" s="257">
        <v>1.04</v>
      </c>
      <c r="I110" s="257">
        <v>1.04</v>
      </c>
      <c r="J110" s="258">
        <v>1.04</v>
      </c>
    </row>
    <row r="111" spans="1:10" ht="12.75">
      <c r="A111" s="156" t="s">
        <v>277</v>
      </c>
      <c r="B111" s="257">
        <v>1.28</v>
      </c>
      <c r="C111" s="257">
        <v>1.28</v>
      </c>
      <c r="D111" s="257">
        <v>1.28</v>
      </c>
      <c r="E111" s="257">
        <v>1.28</v>
      </c>
      <c r="F111" s="257">
        <v>1.28</v>
      </c>
      <c r="G111" s="257">
        <v>1.28</v>
      </c>
      <c r="H111" s="257">
        <v>1.28</v>
      </c>
      <c r="I111" s="257">
        <v>1.28</v>
      </c>
      <c r="J111" s="258">
        <v>1.28</v>
      </c>
    </row>
    <row r="112" spans="1:10" ht="12.75">
      <c r="A112" s="156" t="s">
        <v>238</v>
      </c>
      <c r="B112" s="257">
        <v>1.28</v>
      </c>
      <c r="C112" s="257">
        <v>1.28</v>
      </c>
      <c r="D112" s="257">
        <v>1.28</v>
      </c>
      <c r="E112" s="257">
        <v>1.28</v>
      </c>
      <c r="F112" s="257">
        <v>1.28</v>
      </c>
      <c r="G112" s="257">
        <v>1.28</v>
      </c>
      <c r="H112" s="257">
        <v>1.28</v>
      </c>
      <c r="I112" s="257">
        <v>1.28</v>
      </c>
      <c r="J112" s="258">
        <v>1.28</v>
      </c>
    </row>
    <row r="113" spans="1:10" ht="12.75">
      <c r="A113" s="156" t="s">
        <v>239</v>
      </c>
      <c r="B113" s="257">
        <v>1.28</v>
      </c>
      <c r="C113" s="257">
        <v>1.28</v>
      </c>
      <c r="D113" s="257">
        <v>1.28</v>
      </c>
      <c r="E113" s="257">
        <v>1.28</v>
      </c>
      <c r="F113" s="257">
        <v>1.28</v>
      </c>
      <c r="G113" s="257">
        <v>1.28</v>
      </c>
      <c r="H113" s="257">
        <v>1.28</v>
      </c>
      <c r="I113" s="257">
        <v>1.28</v>
      </c>
      <c r="J113" s="258">
        <v>1.28</v>
      </c>
    </row>
    <row r="114" spans="1:10" ht="12.75">
      <c r="A114" s="156" t="s">
        <v>240</v>
      </c>
      <c r="B114" s="257">
        <v>1.36</v>
      </c>
      <c r="C114" s="257">
        <v>1.36</v>
      </c>
      <c r="D114" s="257">
        <v>1.36</v>
      </c>
      <c r="E114" s="257">
        <v>1.36</v>
      </c>
      <c r="F114" s="257">
        <v>1.36</v>
      </c>
      <c r="G114" s="257">
        <v>1.36</v>
      </c>
      <c r="H114" s="257">
        <v>1.36</v>
      </c>
      <c r="I114" s="257">
        <v>1.36</v>
      </c>
      <c r="J114" s="258">
        <v>1.36</v>
      </c>
    </row>
    <row r="115" spans="1:10" ht="12.75">
      <c r="A115" s="156" t="s">
        <v>241</v>
      </c>
      <c r="B115" s="257">
        <v>1.36</v>
      </c>
      <c r="C115" s="257">
        <v>1.36</v>
      </c>
      <c r="D115" s="257">
        <v>1.36</v>
      </c>
      <c r="E115" s="257">
        <v>1.36</v>
      </c>
      <c r="F115" s="257">
        <v>1.36</v>
      </c>
      <c r="G115" s="257">
        <v>1.36</v>
      </c>
      <c r="H115" s="257">
        <v>1.36</v>
      </c>
      <c r="I115" s="257">
        <v>1.36</v>
      </c>
      <c r="J115" s="258">
        <v>1.36</v>
      </c>
    </row>
    <row r="116" spans="1:10" ht="12.75">
      <c r="A116" s="156" t="s">
        <v>242</v>
      </c>
      <c r="B116" s="257">
        <v>1.36</v>
      </c>
      <c r="C116" s="257">
        <v>1.36</v>
      </c>
      <c r="D116" s="257">
        <v>1.36</v>
      </c>
      <c r="E116" s="257">
        <v>1.36</v>
      </c>
      <c r="F116" s="257">
        <v>1.36</v>
      </c>
      <c r="G116" s="257">
        <v>1.36</v>
      </c>
      <c r="H116" s="257">
        <v>1.36</v>
      </c>
      <c r="I116" s="257">
        <v>1.36</v>
      </c>
      <c r="J116" s="258">
        <v>1.36</v>
      </c>
    </row>
    <row r="117" spans="1:10" ht="12.75">
      <c r="A117" s="161"/>
      <c r="B117" s="56"/>
      <c r="C117" s="56"/>
      <c r="D117" s="56"/>
      <c r="E117" s="56"/>
      <c r="F117" s="56"/>
      <c r="G117" s="56"/>
      <c r="H117" s="56"/>
      <c r="I117" s="56"/>
      <c r="J117" s="254"/>
    </row>
    <row r="118" spans="1:10" ht="15">
      <c r="A118" s="520"/>
      <c r="B118" s="521"/>
      <c r="C118" s="521"/>
      <c r="D118" s="521"/>
      <c r="E118" s="521"/>
      <c r="F118" s="521"/>
      <c r="G118" s="521"/>
      <c r="H118" s="521"/>
      <c r="I118" s="521"/>
      <c r="J118" s="522"/>
    </row>
  </sheetData>
  <sheetProtection sheet="1" objects="1" scenarios="1"/>
  <mergeCells count="2">
    <mergeCell ref="A118:J118"/>
    <mergeCell ref="A79:J79"/>
  </mergeCells>
  <printOptions/>
  <pageMargins left="0.5" right="0.5" top="0.5" bottom="0.5" header="0" footer="0"/>
  <pageSetup fitToHeight="1"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handma</cp:lastModifiedBy>
  <cp:lastPrinted>2007-06-01T07:13:55Z</cp:lastPrinted>
  <dcterms:created xsi:type="dcterms:W3CDTF">2004-12-09T04:35:59Z</dcterms:created>
  <dcterms:modified xsi:type="dcterms:W3CDTF">2007-06-01T07:14:04Z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